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defaultThemeVersion="124226"/>
  <mc:AlternateContent xmlns:mc="http://schemas.openxmlformats.org/markup-compatibility/2006">
    <mc:Choice Requires="x15">
      <x15ac:absPath xmlns:x15ac="http://schemas.microsoft.com/office/spreadsheetml/2010/11/ac" url="C:\Users\Korisnik\Desktop\"/>
    </mc:Choice>
  </mc:AlternateContent>
  <xr:revisionPtr revIDLastSave="0" documentId="13_ncr:1_{322EBADD-C71C-4EFB-AA5D-402CE19659E7}" xr6:coauthVersionLast="37" xr6:coauthVersionMax="37" xr10:uidLastSave="{00000000-0000-0000-0000-000000000000}"/>
  <bookViews>
    <workbookView xWindow="120" yWindow="108" windowWidth="15480" windowHeight="11640" activeTab="1" xr2:uid="{00000000-000D-0000-FFFF-FFFF00000000}"/>
  </bookViews>
  <sheets>
    <sheet name="Zahtjev_uvrstenje" sheetId="4" r:id="rId1"/>
    <sheet name="OBRAZLOŽENJE" sheetId="5" r:id="rId2"/>
    <sheet name="OPĆI DIO" sheetId="1" r:id="rId3"/>
    <sheet name="PLAN PRIHODA" sheetId="2" r:id="rId4"/>
    <sheet name="PLAN RASHODA I IZDATAKA" sheetId="3" r:id="rId5"/>
  </sheets>
  <definedNames>
    <definedName name="_xlnm._FilterDatabase" localSheetId="4" hidden="1">'PLAN RASHODA I IZDATAKA'!#REF!</definedName>
    <definedName name="_ftn1" localSheetId="1">OBRAZLOŽENJE!$A$147</definedName>
    <definedName name="_ftnref1" localSheetId="1">OBRAZLOŽENJE!#REF!</definedName>
    <definedName name="_xlnm.Print_Titles" localSheetId="3">'PLAN PRIHODA'!$2:$2</definedName>
    <definedName name="_xlnm.Print_Titles" localSheetId="4">'PLAN RASHODA I IZDATAKA'!$1:$2</definedName>
    <definedName name="_xlnm.Print_Area" localSheetId="1">OBRAZLOŽENJE!$A$1:$I$330</definedName>
    <definedName name="_xlnm.Print_Area" localSheetId="2">'OPĆI DIO'!$A$1:$H$26</definedName>
    <definedName name="_xlnm.Print_Area" localSheetId="3">'PLAN PRIHODA'!$A$1:$J$51</definedName>
    <definedName name="_xlnm.Print_Area" localSheetId="4">'PLAN RASHODA I IZDATAKA'!$A$1:$L$129</definedName>
    <definedName name="_xlnm.Print_Area" localSheetId="0">Zahtjev_uvrstenje!$A$1:$E$38</definedName>
  </definedNames>
  <calcPr calcId="179021"/>
</workbook>
</file>

<file path=xl/calcChain.xml><?xml version="1.0" encoding="utf-8"?>
<calcChain xmlns="http://schemas.openxmlformats.org/spreadsheetml/2006/main">
  <c r="K213" i="5" l="1"/>
  <c r="G22" i="3"/>
  <c r="F258" i="5"/>
  <c r="F260" i="5"/>
  <c r="F259" i="5"/>
  <c r="F263" i="5"/>
  <c r="F265" i="5"/>
  <c r="F264" i="5"/>
  <c r="F262" i="5"/>
  <c r="F266" i="5"/>
  <c r="F267" i="5"/>
  <c r="F275" i="5"/>
  <c r="F274" i="5"/>
  <c r="F281" i="5"/>
  <c r="F279" i="5"/>
  <c r="F280" i="5"/>
  <c r="G292" i="5" l="1"/>
  <c r="G285" i="5"/>
  <c r="G248" i="5"/>
  <c r="G250" i="5"/>
  <c r="G245" i="5"/>
  <c r="G244" i="5"/>
  <c r="G243" i="5"/>
  <c r="G242" i="5"/>
  <c r="F273" i="5"/>
  <c r="F284" i="5"/>
  <c r="F283" i="5"/>
  <c r="F278" i="5"/>
  <c r="E278" i="5"/>
  <c r="F287" i="5" l="1"/>
  <c r="F132" i="5" l="1"/>
  <c r="G154" i="5"/>
  <c r="F136" i="5"/>
  <c r="F133" i="5"/>
  <c r="F134" i="5"/>
  <c r="E290" i="5" l="1"/>
  <c r="G290" i="5" s="1"/>
  <c r="E275" i="5"/>
  <c r="E274" i="5"/>
  <c r="E267" i="5"/>
  <c r="G267" i="5" s="1"/>
  <c r="E266" i="5"/>
  <c r="G266" i="5" s="1"/>
  <c r="E265" i="5"/>
  <c r="G265" i="5" s="1"/>
  <c r="E264" i="5"/>
  <c r="G264" i="5" s="1"/>
  <c r="E263" i="5"/>
  <c r="G263" i="5" s="1"/>
  <c r="E262" i="5"/>
  <c r="G262" i="5" s="1"/>
  <c r="E260" i="5"/>
  <c r="G260" i="5" s="1"/>
  <c r="E259" i="5"/>
  <c r="G259" i="5" s="1"/>
  <c r="E258" i="5"/>
  <c r="G258" i="5" s="1"/>
  <c r="E253" i="5"/>
  <c r="E251" i="5"/>
  <c r="G251" i="5" s="1"/>
  <c r="E249" i="5"/>
  <c r="G249" i="5" s="1"/>
  <c r="E132" i="5"/>
  <c r="E158" i="5" l="1"/>
  <c r="E134" i="5"/>
  <c r="E133" i="5"/>
  <c r="K99" i="5" l="1"/>
  <c r="K98" i="5"/>
  <c r="K100" i="5" l="1"/>
  <c r="G16" i="3" l="1"/>
  <c r="D52" i="3"/>
  <c r="D53" i="3"/>
  <c r="D41" i="3"/>
  <c r="C41" i="3" s="1"/>
  <c r="G71" i="3" l="1"/>
  <c r="G89" i="3"/>
  <c r="E67" i="3"/>
  <c r="K214" i="5" l="1"/>
  <c r="G222" i="5"/>
  <c r="G217" i="5"/>
  <c r="G216" i="5"/>
  <c r="G214" i="5" l="1"/>
  <c r="G213" i="5"/>
  <c r="F210" i="5"/>
  <c r="F252" i="5"/>
  <c r="F289" i="5" l="1"/>
  <c r="E289" i="5"/>
  <c r="F177" i="5"/>
  <c r="E177" i="5"/>
  <c r="F174" i="5"/>
  <c r="E174" i="5"/>
  <c r="D42" i="3" l="1"/>
  <c r="E167" i="5"/>
  <c r="F170" i="5"/>
  <c r="F169" i="5" s="1"/>
  <c r="E170" i="5"/>
  <c r="E169" i="5" s="1"/>
  <c r="G153" i="5"/>
  <c r="E166" i="5" l="1"/>
  <c r="F167" i="5"/>
  <c r="F166" i="5" s="1"/>
  <c r="D50" i="3" l="1"/>
  <c r="C50" i="3" s="1"/>
  <c r="G136" i="5" l="1"/>
  <c r="G152" i="5" l="1"/>
  <c r="G141" i="5"/>
  <c r="G140" i="5"/>
  <c r="G139" i="5"/>
  <c r="G144" i="5"/>
  <c r="G143" i="5"/>
  <c r="D103" i="3" l="1"/>
  <c r="G102" i="3"/>
  <c r="D100" i="3"/>
  <c r="G99" i="3"/>
  <c r="D96" i="3"/>
  <c r="G95" i="3"/>
  <c r="D93" i="3"/>
  <c r="G92" i="3"/>
  <c r="D90" i="3"/>
  <c r="H84" i="3"/>
  <c r="H82" i="3"/>
  <c r="E82" i="3"/>
  <c r="E78" i="3"/>
  <c r="E77" i="3"/>
  <c r="E75" i="3"/>
  <c r="G75" i="3"/>
  <c r="E73" i="3"/>
  <c r="G73" i="3"/>
  <c r="G72" i="3"/>
  <c r="C72" i="3" s="1"/>
  <c r="E71" i="3"/>
  <c r="G69" i="3"/>
  <c r="G68" i="3"/>
  <c r="C68" i="3" s="1"/>
  <c r="G67" i="3"/>
  <c r="G18" i="2" l="1"/>
  <c r="F34" i="2"/>
  <c r="F46" i="2" s="1"/>
  <c r="G223" i="5"/>
  <c r="G218" i="5"/>
  <c r="G163" i="5"/>
  <c r="G32" i="2" l="1"/>
  <c r="G44" i="2" s="1"/>
  <c r="G133" i="5"/>
  <c r="D36" i="3"/>
  <c r="D35" i="3"/>
  <c r="C35" i="3" s="1"/>
  <c r="J88" i="3"/>
  <c r="I88" i="3"/>
  <c r="H88" i="3"/>
  <c r="G88" i="3"/>
  <c r="F88" i="3"/>
  <c r="E88" i="3"/>
  <c r="D88" i="3"/>
  <c r="J91" i="3"/>
  <c r="I91" i="3"/>
  <c r="H91" i="3"/>
  <c r="F91" i="3"/>
  <c r="E91" i="3"/>
  <c r="D91" i="3"/>
  <c r="J94" i="3"/>
  <c r="I94" i="3"/>
  <c r="H94" i="3"/>
  <c r="G94" i="3"/>
  <c r="F94" i="3"/>
  <c r="E94" i="3"/>
  <c r="D94" i="3"/>
  <c r="J98" i="3"/>
  <c r="I98" i="3"/>
  <c r="H98" i="3"/>
  <c r="G98" i="3"/>
  <c r="F98" i="3"/>
  <c r="E98" i="3"/>
  <c r="D98" i="3"/>
  <c r="G93" i="3"/>
  <c r="C93" i="3"/>
  <c r="C90" i="3"/>
  <c r="C96" i="3"/>
  <c r="F192" i="5"/>
  <c r="F187" i="5"/>
  <c r="E199" i="5"/>
  <c r="E187" i="5"/>
  <c r="E192" i="5"/>
  <c r="F199" i="5"/>
  <c r="F196" i="5"/>
  <c r="E196" i="5"/>
  <c r="C92" i="3"/>
  <c r="G132" i="5" l="1"/>
  <c r="G134" i="5"/>
  <c r="I53" i="5"/>
  <c r="I87" i="3"/>
  <c r="J87" i="3"/>
  <c r="D87" i="3"/>
  <c r="C91" i="3"/>
  <c r="E87" i="3"/>
  <c r="H87" i="3"/>
  <c r="G91" i="3"/>
  <c r="G87" i="3" s="1"/>
  <c r="F87" i="3"/>
  <c r="E186" i="5"/>
  <c r="F131" i="5"/>
  <c r="F130" i="5" s="1"/>
  <c r="F186" i="5"/>
  <c r="G192" i="5"/>
  <c r="D60" i="3"/>
  <c r="C60" i="3" s="1"/>
  <c r="D62" i="3"/>
  <c r="D61" i="3" s="1"/>
  <c r="D59" i="3"/>
  <c r="C59" i="3" s="1"/>
  <c r="I101" i="3"/>
  <c r="I97" i="3" s="1"/>
  <c r="F101" i="3"/>
  <c r="F97" i="3" s="1"/>
  <c r="C102" i="3"/>
  <c r="J101" i="3"/>
  <c r="J97" i="3" s="1"/>
  <c r="H101" i="3"/>
  <c r="H97" i="3" s="1"/>
  <c r="G101" i="3"/>
  <c r="G97" i="3" s="1"/>
  <c r="E101" i="3"/>
  <c r="E97" i="3" s="1"/>
  <c r="D101" i="3"/>
  <c r="D97" i="3" s="1"/>
  <c r="C99" i="3"/>
  <c r="J86" i="3" l="1"/>
  <c r="J85" i="3" s="1"/>
  <c r="H86" i="3"/>
  <c r="H85" i="3" s="1"/>
  <c r="I86" i="3"/>
  <c r="I85" i="3" s="1"/>
  <c r="D86" i="3"/>
  <c r="G86" i="3"/>
  <c r="G85" i="3" s="1"/>
  <c r="E86" i="3"/>
  <c r="E85" i="3" s="1"/>
  <c r="F86" i="3"/>
  <c r="C58" i="3"/>
  <c r="D58" i="3"/>
  <c r="D57" i="3" s="1"/>
  <c r="C89" i="3"/>
  <c r="C88" i="3" s="1"/>
  <c r="C103" i="3"/>
  <c r="C101" i="3" s="1"/>
  <c r="C95" i="3"/>
  <c r="C94" i="3" s="1"/>
  <c r="C87" i="3" l="1"/>
  <c r="K87" i="3" s="1"/>
  <c r="L87" i="3" s="1"/>
  <c r="D85" i="3"/>
  <c r="F286" i="5"/>
  <c r="G230" i="5"/>
  <c r="G227" i="5"/>
  <c r="G220" i="5"/>
  <c r="G199" i="5"/>
  <c r="I64" i="5" l="1"/>
  <c r="I25" i="2"/>
  <c r="I37" i="2"/>
  <c r="C78" i="3"/>
  <c r="J76" i="3"/>
  <c r="I76" i="3"/>
  <c r="H76" i="3"/>
  <c r="G76" i="3"/>
  <c r="F76" i="3"/>
  <c r="D76" i="3"/>
  <c r="E70" i="3"/>
  <c r="C71" i="3"/>
  <c r="J70" i="3"/>
  <c r="I70" i="3"/>
  <c r="H70" i="3"/>
  <c r="F70" i="3"/>
  <c r="D70" i="3"/>
  <c r="E76" i="3" l="1"/>
  <c r="G70" i="3"/>
  <c r="G224" i="5"/>
  <c r="F221" i="5"/>
  <c r="E221" i="5"/>
  <c r="G219" i="5"/>
  <c r="G212" i="5"/>
  <c r="D55" i="3"/>
  <c r="D54" i="3"/>
  <c r="D49" i="3"/>
  <c r="D48" i="3"/>
  <c r="D46" i="3"/>
  <c r="C46" i="3" s="1"/>
  <c r="D44" i="3"/>
  <c r="D40" i="3"/>
  <c r="G28" i="3"/>
  <c r="G10" i="2"/>
  <c r="G13" i="3"/>
  <c r="G288" i="5"/>
  <c r="F215" i="5"/>
  <c r="E215" i="5"/>
  <c r="E210" i="5"/>
  <c r="F225" i="5"/>
  <c r="E225" i="5"/>
  <c r="G225" i="5" l="1"/>
  <c r="G27" i="3"/>
  <c r="E195" i="5"/>
  <c r="G146" i="5"/>
  <c r="F138" i="5"/>
  <c r="D38" i="3" s="1"/>
  <c r="E138" i="5"/>
  <c r="E286" i="5"/>
  <c r="E282" i="5"/>
  <c r="E268" i="5"/>
  <c r="E261" i="5"/>
  <c r="E257" i="5"/>
  <c r="E252" i="5"/>
  <c r="E247" i="5"/>
  <c r="E246" i="5" s="1"/>
  <c r="E241" i="5"/>
  <c r="E240" i="5" s="1"/>
  <c r="E228" i="5"/>
  <c r="E209" i="5"/>
  <c r="E151" i="5"/>
  <c r="E142" i="5"/>
  <c r="E131" i="5"/>
  <c r="E130" i="5" s="1"/>
  <c r="I58" i="5"/>
  <c r="G12" i="3"/>
  <c r="G15" i="3"/>
  <c r="C28" i="3"/>
  <c r="G210" i="5"/>
  <c r="C100" i="3" l="1"/>
  <c r="C98" i="3" s="1"/>
  <c r="C97" i="3" s="1"/>
  <c r="K97" i="3" s="1"/>
  <c r="L97" i="3" s="1"/>
  <c r="F195" i="5"/>
  <c r="G195" i="5" s="1"/>
  <c r="G196" i="5"/>
  <c r="G186" i="5"/>
  <c r="G187" i="5"/>
  <c r="E137" i="5"/>
  <c r="E277" i="5"/>
  <c r="E239" i="5"/>
  <c r="E272" i="5"/>
  <c r="E256" i="5" s="1"/>
  <c r="E147" i="5"/>
  <c r="E208" i="5"/>
  <c r="E185" i="5"/>
  <c r="G29" i="3"/>
  <c r="G26" i="3" s="1"/>
  <c r="C86" i="3" l="1"/>
  <c r="C85" i="3" s="1"/>
  <c r="F85" i="3"/>
  <c r="F185" i="5"/>
  <c r="G185" i="5" s="1"/>
  <c r="E129" i="5"/>
  <c r="E254" i="5"/>
  <c r="E238" i="5" s="1"/>
  <c r="G162" i="5"/>
  <c r="F142" i="5"/>
  <c r="D39" i="3" s="1"/>
  <c r="D37" i="3" s="1"/>
  <c r="G66" i="3"/>
  <c r="F66" i="3"/>
  <c r="F74" i="3"/>
  <c r="E66" i="3"/>
  <c r="E74" i="3"/>
  <c r="D66" i="3"/>
  <c r="D74" i="3"/>
  <c r="C67" i="3"/>
  <c r="C69" i="3"/>
  <c r="C73" i="3"/>
  <c r="C70" i="3" s="1"/>
  <c r="C75" i="3"/>
  <c r="C74" i="3" s="1"/>
  <c r="C77" i="3"/>
  <c r="C76" i="3" s="1"/>
  <c r="J66" i="3"/>
  <c r="J74" i="3"/>
  <c r="I66" i="3"/>
  <c r="I74" i="3"/>
  <c r="H66" i="3"/>
  <c r="H74" i="3"/>
  <c r="G74" i="3"/>
  <c r="J25" i="2"/>
  <c r="I81" i="3"/>
  <c r="I83" i="3"/>
  <c r="H81" i="3"/>
  <c r="H83" i="3"/>
  <c r="C13" i="3"/>
  <c r="C16" i="3"/>
  <c r="C15" i="3" s="1"/>
  <c r="C27" i="3"/>
  <c r="C29" i="3"/>
  <c r="C36" i="3"/>
  <c r="C38" i="3"/>
  <c r="C40" i="3"/>
  <c r="C42" i="3"/>
  <c r="C44" i="3"/>
  <c r="C48" i="3"/>
  <c r="C49" i="3"/>
  <c r="C52" i="3"/>
  <c r="C53" i="3"/>
  <c r="C54" i="3"/>
  <c r="C55" i="3"/>
  <c r="C62" i="3"/>
  <c r="C61" i="3" s="1"/>
  <c r="C57" i="3" s="1"/>
  <c r="G226" i="5"/>
  <c r="G231" i="5"/>
  <c r="G229" i="5"/>
  <c r="F272" i="5"/>
  <c r="G21" i="3" s="1"/>
  <c r="C21" i="3" s="1"/>
  <c r="J33" i="3"/>
  <c r="I33" i="3"/>
  <c r="H33" i="3"/>
  <c r="G33" i="3"/>
  <c r="F33" i="3"/>
  <c r="E33" i="3"/>
  <c r="J51" i="3"/>
  <c r="I51" i="3"/>
  <c r="H51" i="3"/>
  <c r="G51" i="3"/>
  <c r="F51" i="3"/>
  <c r="E51" i="3"/>
  <c r="D51" i="3"/>
  <c r="F268" i="5"/>
  <c r="F257" i="5"/>
  <c r="G18" i="3" s="1"/>
  <c r="F261" i="5"/>
  <c r="F241" i="5"/>
  <c r="G241" i="5" s="1"/>
  <c r="F247" i="5"/>
  <c r="G252" i="5"/>
  <c r="D45" i="3"/>
  <c r="F151" i="5"/>
  <c r="F147" i="5" s="1"/>
  <c r="F158" i="5"/>
  <c r="F228" i="5"/>
  <c r="G135" i="5"/>
  <c r="G145" i="5"/>
  <c r="G148" i="5"/>
  <c r="G150" i="5"/>
  <c r="G155" i="5"/>
  <c r="G156" i="5"/>
  <c r="G159" i="5"/>
  <c r="G160" i="5"/>
  <c r="G161" i="5"/>
  <c r="G211" i="5"/>
  <c r="G253" i="5"/>
  <c r="J49" i="2"/>
  <c r="J37" i="2"/>
  <c r="J12" i="3"/>
  <c r="I12" i="3"/>
  <c r="H12" i="3"/>
  <c r="F12" i="3"/>
  <c r="E12" i="3"/>
  <c r="D12" i="3"/>
  <c r="J10" i="3"/>
  <c r="I10" i="3"/>
  <c r="H10" i="3"/>
  <c r="F10" i="3"/>
  <c r="E10" i="3"/>
  <c r="D10" i="3"/>
  <c r="J8" i="3"/>
  <c r="I8" i="3"/>
  <c r="H8" i="3"/>
  <c r="F8" i="3"/>
  <c r="E8" i="3"/>
  <c r="D8" i="3"/>
  <c r="J15" i="3"/>
  <c r="I15" i="3"/>
  <c r="H15" i="3"/>
  <c r="F15" i="3"/>
  <c r="E15" i="3"/>
  <c r="D15" i="3"/>
  <c r="J17" i="3"/>
  <c r="I17" i="3"/>
  <c r="H17" i="3"/>
  <c r="F17" i="3"/>
  <c r="E17" i="3"/>
  <c r="D17" i="3"/>
  <c r="J23" i="3"/>
  <c r="I23" i="3"/>
  <c r="H23" i="3"/>
  <c r="F23" i="3"/>
  <c r="E23" i="3"/>
  <c r="D23" i="3"/>
  <c r="J26" i="3"/>
  <c r="I26" i="3"/>
  <c r="H26" i="3"/>
  <c r="F26" i="3"/>
  <c r="E26" i="3"/>
  <c r="D26" i="3"/>
  <c r="J83" i="3"/>
  <c r="G83" i="3"/>
  <c r="F83" i="3"/>
  <c r="E83" i="3"/>
  <c r="J81" i="3"/>
  <c r="G81" i="3"/>
  <c r="F81" i="3"/>
  <c r="E81" i="3"/>
  <c r="J58" i="3"/>
  <c r="J57" i="3" s="1"/>
  <c r="J56" i="3" s="1"/>
  <c r="I58" i="3"/>
  <c r="I57" i="3" s="1"/>
  <c r="I56" i="3" s="1"/>
  <c r="H58" i="3"/>
  <c r="H57" i="3" s="1"/>
  <c r="H56" i="3" s="1"/>
  <c r="G58" i="3"/>
  <c r="G57" i="3" s="1"/>
  <c r="G56" i="3" s="1"/>
  <c r="F58" i="3"/>
  <c r="F57" i="3" s="1"/>
  <c r="F56" i="3" s="1"/>
  <c r="E58" i="3"/>
  <c r="E57" i="3" s="1"/>
  <c r="E56" i="3" s="1"/>
  <c r="J43" i="3"/>
  <c r="I43" i="3"/>
  <c r="H43" i="3"/>
  <c r="G43" i="3"/>
  <c r="F43" i="3"/>
  <c r="E43" i="3"/>
  <c r="J37" i="3"/>
  <c r="I37" i="3"/>
  <c r="H37" i="3"/>
  <c r="G37" i="3"/>
  <c r="F37" i="3"/>
  <c r="E37" i="3"/>
  <c r="D83" i="3"/>
  <c r="D81" i="3"/>
  <c r="D56" i="3"/>
  <c r="C82" i="3"/>
  <c r="C81" i="3" s="1"/>
  <c r="C84" i="3"/>
  <c r="C83" i="3" s="1"/>
  <c r="E128" i="5" l="1"/>
  <c r="J126" i="5"/>
  <c r="C56" i="3"/>
  <c r="D22" i="2" s="1"/>
  <c r="D35" i="2" s="1"/>
  <c r="D47" i="2" s="1"/>
  <c r="K57" i="3"/>
  <c r="L57" i="3" s="1"/>
  <c r="G9" i="3"/>
  <c r="C9" i="3" s="1"/>
  <c r="C8" i="3" s="1"/>
  <c r="G20" i="3"/>
  <c r="L86" i="3"/>
  <c r="L85" i="3" s="1"/>
  <c r="K86" i="3"/>
  <c r="K85" i="3" s="1"/>
  <c r="J32" i="3"/>
  <c r="J31" i="3" s="1"/>
  <c r="J30" i="3" s="1"/>
  <c r="D7" i="3"/>
  <c r="E14" i="3"/>
  <c r="H7" i="3"/>
  <c r="F14" i="3"/>
  <c r="D80" i="3"/>
  <c r="D79" i="3" s="1"/>
  <c r="J14" i="3"/>
  <c r="F32" i="3"/>
  <c r="F31" i="3" s="1"/>
  <c r="C39" i="3"/>
  <c r="C37" i="3" s="1"/>
  <c r="G24" i="3"/>
  <c r="C24" i="3" s="1"/>
  <c r="D47" i="3"/>
  <c r="C47" i="3" s="1"/>
  <c r="F246" i="5"/>
  <c r="G11" i="3"/>
  <c r="G19" i="3"/>
  <c r="G276" i="5"/>
  <c r="C22" i="3"/>
  <c r="C18" i="3"/>
  <c r="G261" i="5"/>
  <c r="F240" i="5"/>
  <c r="G240" i="5" s="1"/>
  <c r="G268" i="5"/>
  <c r="E80" i="3"/>
  <c r="E79" i="3" s="1"/>
  <c r="F80" i="3"/>
  <c r="F79" i="3" s="1"/>
  <c r="G80" i="3"/>
  <c r="G79" i="3" s="1"/>
  <c r="J80" i="3"/>
  <c r="J79" i="3" s="1"/>
  <c r="C80" i="3"/>
  <c r="K80" i="3" s="1"/>
  <c r="L80" i="3" s="1"/>
  <c r="H80" i="3"/>
  <c r="H79" i="3" s="1"/>
  <c r="I80" i="3"/>
  <c r="I79" i="3" s="1"/>
  <c r="G228" i="5"/>
  <c r="I14" i="3"/>
  <c r="F7" i="3"/>
  <c r="J7" i="3"/>
  <c r="E32" i="3"/>
  <c r="E31" i="3" s="1"/>
  <c r="I32" i="3"/>
  <c r="I31" i="3" s="1"/>
  <c r="I30" i="3" s="1"/>
  <c r="C26" i="3"/>
  <c r="C12" i="3"/>
  <c r="I65" i="3"/>
  <c r="C66" i="3"/>
  <c r="C65" i="3" s="1"/>
  <c r="F65" i="3"/>
  <c r="G131" i="5"/>
  <c r="G138" i="5"/>
  <c r="G149" i="5"/>
  <c r="G257" i="5"/>
  <c r="G247" i="5"/>
  <c r="G289" i="5"/>
  <c r="G272" i="5"/>
  <c r="G157" i="5"/>
  <c r="G151" i="5"/>
  <c r="G158" i="5"/>
  <c r="F282" i="5"/>
  <c r="G25" i="3" s="1"/>
  <c r="G286" i="5"/>
  <c r="H14" i="3"/>
  <c r="E7" i="3"/>
  <c r="G32" i="3"/>
  <c r="G31" i="3" s="1"/>
  <c r="F137" i="5"/>
  <c r="G137" i="5" s="1"/>
  <c r="G65" i="3"/>
  <c r="G64" i="3" s="1"/>
  <c r="J65" i="3"/>
  <c r="D65" i="3"/>
  <c r="D64" i="3" s="1"/>
  <c r="D14" i="3"/>
  <c r="I7" i="3"/>
  <c r="H32" i="3"/>
  <c r="G215" i="5"/>
  <c r="C51" i="3"/>
  <c r="H65" i="3"/>
  <c r="H61" i="3" s="1"/>
  <c r="E65" i="3"/>
  <c r="E64" i="3" s="1"/>
  <c r="G255" i="5"/>
  <c r="F256" i="5"/>
  <c r="G12" i="2" l="1"/>
  <c r="G14" i="2"/>
  <c r="G8" i="3"/>
  <c r="G6" i="2" s="1"/>
  <c r="C64" i="3"/>
  <c r="K65" i="3"/>
  <c r="H19" i="2"/>
  <c r="C20" i="3"/>
  <c r="C19" i="3"/>
  <c r="D6" i="3"/>
  <c r="D5" i="3" s="1"/>
  <c r="E6" i="3"/>
  <c r="E5" i="3" s="1"/>
  <c r="F6" i="3"/>
  <c r="F5" i="3" s="1"/>
  <c r="J64" i="3"/>
  <c r="J63" i="3" s="1"/>
  <c r="J61" i="3"/>
  <c r="F64" i="3"/>
  <c r="F63" i="3" s="1"/>
  <c r="F61" i="3"/>
  <c r="I64" i="3"/>
  <c r="I63" i="3" s="1"/>
  <c r="I61" i="3"/>
  <c r="H6" i="3"/>
  <c r="H5" i="3" s="1"/>
  <c r="H31" i="3"/>
  <c r="H30" i="3" s="1"/>
  <c r="J6" i="3"/>
  <c r="J5" i="3" s="1"/>
  <c r="I6" i="3"/>
  <c r="I5" i="3" s="1"/>
  <c r="G246" i="5"/>
  <c r="F239" i="5"/>
  <c r="G239" i="5" s="1"/>
  <c r="C79" i="3"/>
  <c r="G17" i="3"/>
  <c r="D43" i="3"/>
  <c r="F30" i="3"/>
  <c r="G30" i="3"/>
  <c r="E30" i="3"/>
  <c r="D34" i="3"/>
  <c r="C34" i="3" s="1"/>
  <c r="C33" i="3" s="1"/>
  <c r="G130" i="5"/>
  <c r="C45" i="3"/>
  <c r="C43" i="3" s="1"/>
  <c r="H64" i="3"/>
  <c r="H63" i="3" s="1"/>
  <c r="G282" i="5"/>
  <c r="G10" i="3"/>
  <c r="C11" i="3"/>
  <c r="C10" i="3" s="1"/>
  <c r="C7" i="3" s="1"/>
  <c r="E63" i="3"/>
  <c r="E24" i="2" s="1"/>
  <c r="E36" i="2" s="1"/>
  <c r="E48" i="2" s="1"/>
  <c r="G63" i="3"/>
  <c r="D63" i="3"/>
  <c r="G147" i="5"/>
  <c r="G142" i="5"/>
  <c r="G256" i="5"/>
  <c r="F277" i="5"/>
  <c r="G277" i="5" s="1"/>
  <c r="L56" i="3"/>
  <c r="K56" i="3"/>
  <c r="K79" i="3"/>
  <c r="L79" i="3"/>
  <c r="F8" i="1"/>
  <c r="G8" i="1" s="1"/>
  <c r="H8" i="1" s="1"/>
  <c r="K64" i="3" l="1"/>
  <c r="K63" i="3" s="1"/>
  <c r="L65" i="3"/>
  <c r="K7" i="3"/>
  <c r="L7" i="3" s="1"/>
  <c r="H33" i="2"/>
  <c r="C17" i="3"/>
  <c r="H25" i="2"/>
  <c r="G16" i="2"/>
  <c r="E25" i="2"/>
  <c r="G8" i="2"/>
  <c r="G30" i="2" s="1"/>
  <c r="G42" i="2" s="1"/>
  <c r="J4" i="3"/>
  <c r="E4" i="3"/>
  <c r="I4" i="3"/>
  <c r="H4" i="3"/>
  <c r="F4" i="3"/>
  <c r="C63" i="3"/>
  <c r="F11" i="1"/>
  <c r="F129" i="5"/>
  <c r="F128" i="5" s="1"/>
  <c r="K135" i="5" s="1"/>
  <c r="D33" i="3"/>
  <c r="D32" i="3" s="1"/>
  <c r="D31" i="3" s="1"/>
  <c r="C32" i="3"/>
  <c r="G7" i="3"/>
  <c r="F25" i="2"/>
  <c r="C25" i="3"/>
  <c r="C23" i="3" s="1"/>
  <c r="G23" i="3"/>
  <c r="G14" i="3" s="1"/>
  <c r="G221" i="5"/>
  <c r="F209" i="5"/>
  <c r="F208" i="5" s="1"/>
  <c r="F254" i="5"/>
  <c r="I49" i="2"/>
  <c r="J130" i="5" l="1"/>
  <c r="M131" i="5"/>
  <c r="K32" i="3"/>
  <c r="L32" i="3" s="1"/>
  <c r="D20" i="2"/>
  <c r="H45" i="2"/>
  <c r="H49" i="2" s="1"/>
  <c r="H37" i="2"/>
  <c r="G31" i="2"/>
  <c r="G43" i="2" s="1"/>
  <c r="G11" i="1"/>
  <c r="H11" i="1" s="1"/>
  <c r="C14" i="3"/>
  <c r="K14" i="3" s="1"/>
  <c r="L14" i="3" s="1"/>
  <c r="E49" i="2"/>
  <c r="E37" i="2"/>
  <c r="G25" i="2"/>
  <c r="C31" i="3"/>
  <c r="G129" i="5"/>
  <c r="G254" i="5"/>
  <c r="G6" i="3"/>
  <c r="G5" i="3" s="1"/>
  <c r="G4" i="3" s="1"/>
  <c r="D30" i="3"/>
  <c r="D4" i="3" s="1"/>
  <c r="F49" i="2"/>
  <c r="F37" i="2"/>
  <c r="L64" i="3"/>
  <c r="L63" i="3" s="1"/>
  <c r="G208" i="5"/>
  <c r="G209" i="5"/>
  <c r="F238" i="5"/>
  <c r="G37" i="2" l="1"/>
  <c r="D25" i="2"/>
  <c r="D26" i="2" s="1"/>
  <c r="D34" i="2"/>
  <c r="D46" i="2" s="1"/>
  <c r="G49" i="2"/>
  <c r="C6" i="3"/>
  <c r="F10" i="1" s="1"/>
  <c r="G10" i="1" s="1"/>
  <c r="H10" i="1" s="1"/>
  <c r="G128" i="5"/>
  <c r="G238" i="5"/>
  <c r="K31" i="3"/>
  <c r="K30" i="3" s="1"/>
  <c r="L6" i="3"/>
  <c r="L5" i="3" s="1"/>
  <c r="K6" i="3"/>
  <c r="K5" i="3" s="1"/>
  <c r="C5" i="3" l="1"/>
  <c r="F7" i="1"/>
  <c r="G7" i="1" s="1"/>
  <c r="H7" i="1" s="1"/>
  <c r="K4" i="3"/>
  <c r="L31" i="3"/>
  <c r="L30" i="3" s="1"/>
  <c r="L4" i="3" s="1"/>
  <c r="D49" i="2"/>
  <c r="D50" i="2" s="1"/>
  <c r="D37" i="2"/>
  <c r="D38" i="2" s="1"/>
  <c r="F9" i="1"/>
  <c r="F6" i="1" l="1"/>
  <c r="F12" i="1" s="1"/>
  <c r="F23" i="1" s="1"/>
  <c r="H9" i="1"/>
  <c r="G9" i="1"/>
  <c r="H6" i="1"/>
  <c r="G6" i="1"/>
  <c r="G12" i="1" l="1"/>
  <c r="G23" i="1" s="1"/>
  <c r="H12" i="1"/>
  <c r="H23" i="1" s="1"/>
  <c r="C30" i="3"/>
  <c r="C4" i="3" s="1"/>
</calcChain>
</file>

<file path=xl/sharedStrings.xml><?xml version="1.0" encoding="utf-8"?>
<sst xmlns="http://schemas.openxmlformats.org/spreadsheetml/2006/main" count="666" uniqueCount="407">
  <si>
    <t>PRIHODI POSLOVANJA</t>
  </si>
  <si>
    <t>PRIHODI OD NEFINANCIJSKE IMOVINE</t>
  </si>
  <si>
    <t>RASHODI  POSLOVANJA</t>
  </si>
  <si>
    <t>RASHODI ZA NEFINANCIJSKU IMOVINU</t>
  </si>
  <si>
    <t>RAZLIKA - VIŠAK / MANJAK</t>
  </si>
  <si>
    <t>VIŠAK/MANJAK IZ PRETHODNE GODINE</t>
  </si>
  <si>
    <t>PRIMICI OD FINANCIJSKE IMOVINE I ZADUŽIVANJA</t>
  </si>
  <si>
    <t>IZDACI ZA FINANCIJSKU IMOVINU I OTPLATE ZAJMOVA</t>
  </si>
  <si>
    <t>NETO FINANCIRANJE</t>
  </si>
  <si>
    <t>VIŠAK / MANJAK + NETO FINANCIRANJE</t>
  </si>
  <si>
    <t>PLAN PRIHODA I PRIMITAKA</t>
  </si>
  <si>
    <t>u kunama</t>
  </si>
  <si>
    <t>Izvor prihoda i primitaka</t>
  </si>
  <si>
    <t>Opći prihodi i primici</t>
  </si>
  <si>
    <t>Pomoći</t>
  </si>
  <si>
    <t xml:space="preserve">Donacije </t>
  </si>
  <si>
    <t>Namjenski primici od zaduživanja</t>
  </si>
  <si>
    <t>Šifra</t>
  </si>
  <si>
    <t>Naziv</t>
  </si>
  <si>
    <t>RASHODI POSLOVANJA</t>
  </si>
  <si>
    <t>Materijalni rashodi</t>
  </si>
  <si>
    <t>Naknade troškova zaposlenima</t>
  </si>
  <si>
    <t>Rashodi za materijal i energiju</t>
  </si>
  <si>
    <t>Rashodi za usluge</t>
  </si>
  <si>
    <t>Ostali nespomenuti rashodi poslovanja</t>
  </si>
  <si>
    <t>Postrojenja i oprema</t>
  </si>
  <si>
    <t>Rashodi za nabavu nefinancijske imovine</t>
  </si>
  <si>
    <t>Rashodi za nabavu proizvedene dugotrajne  imovine</t>
  </si>
  <si>
    <t>Knjige, umjetnička djela i ostale izložbene vrijednosti</t>
  </si>
  <si>
    <t>OPĆI DIO</t>
  </si>
  <si>
    <t>PRIHODI UKUPNO</t>
  </si>
  <si>
    <t>RASHODI UKUPNO</t>
  </si>
  <si>
    <t>Prihodi od nefincijske imovine i nadoknade šteta s osnova osiguranja</t>
  </si>
  <si>
    <t>Službena putovanja</t>
  </si>
  <si>
    <t>Stručno usavršavanje zaposlenika</t>
  </si>
  <si>
    <t>Uredski materijal i ostali materijalni rashodi</t>
  </si>
  <si>
    <t>Energija</t>
  </si>
  <si>
    <t>Materijal i dijelovi za tekuće i investicijsko održavanje</t>
  </si>
  <si>
    <t>Sitni inventar i auto gume</t>
  </si>
  <si>
    <t>Usluge telefona, pošte i prijevoza</t>
  </si>
  <si>
    <t>Usluge tekućeg i investicij.održavanja - tekuće</t>
  </si>
  <si>
    <t>Usluge promidžbe i informiranja</t>
  </si>
  <si>
    <t>Komunalne usluge</t>
  </si>
  <si>
    <t>Računalne usluge</t>
  </si>
  <si>
    <t>Ostale usluge</t>
  </si>
  <si>
    <t>Premije osiguranja</t>
  </si>
  <si>
    <t>Reprezentacija</t>
  </si>
  <si>
    <t>Članarine</t>
  </si>
  <si>
    <t>Uredska oprema i namještaj</t>
  </si>
  <si>
    <t>Oprema</t>
  </si>
  <si>
    <t>Knjige u knjižnicama</t>
  </si>
  <si>
    <r>
      <t>PROGRAM 09:</t>
    </r>
    <r>
      <rPr>
        <b/>
        <sz val="9"/>
        <rFont val="Arial"/>
        <family val="2"/>
        <charset val="238"/>
      </rPr>
      <t xml:space="preserve"> OSNOVNO ŠKOLSTVO</t>
    </r>
  </si>
  <si>
    <t>Plaće za zaposlene</t>
  </si>
  <si>
    <t>Rashodi za zaposlene</t>
  </si>
  <si>
    <t>Plaće</t>
  </si>
  <si>
    <t>Ostali rashodi za zaposlene</t>
  </si>
  <si>
    <t>Doprinosi na plaće</t>
  </si>
  <si>
    <t>Doprinosi za zdravstveno osiguranje</t>
  </si>
  <si>
    <t>Naknade za prijevoz, za rad na terenu i odvojeni život</t>
  </si>
  <si>
    <t>Materijal i sirovine</t>
  </si>
  <si>
    <t>Službena, radna i zaštitna odjeća i obuća</t>
  </si>
  <si>
    <t>OŠ ''Milan Amruš''</t>
  </si>
  <si>
    <t>35000 Slavonski Brod</t>
  </si>
  <si>
    <t>Nikole Zrinskog 100</t>
  </si>
  <si>
    <t>Grad Slavonski Brod</t>
  </si>
  <si>
    <t>Upravni odjel za proračun i financije</t>
  </si>
  <si>
    <t>Vukovarska 1</t>
  </si>
  <si>
    <t>Predmet:</t>
  </si>
  <si>
    <t xml:space="preserve">               Škola zahtjeva uvrštavanje istoga u Prijedlog proračuna Grada Slavonskog Broda.</t>
  </si>
  <si>
    <t>Privitak:</t>
  </si>
  <si>
    <t>1.</t>
  </si>
  <si>
    <t>Opći dio</t>
  </si>
  <si>
    <t>2.</t>
  </si>
  <si>
    <t>Plan prihoda i primitaka;</t>
  </si>
  <si>
    <t>3.</t>
  </si>
  <si>
    <t>Plan rashoda i izdataka</t>
  </si>
  <si>
    <t>Slavonski Brod</t>
  </si>
  <si>
    <t>Uvod</t>
  </si>
  <si>
    <t>Rashodi</t>
  </si>
  <si>
    <t>Osnovni podaci o školi</t>
  </si>
  <si>
    <t>OSNOVNA ŠKOLA:</t>
  </si>
  <si>
    <t>''MILAN AMRUŠ''</t>
  </si>
  <si>
    <t>ŽUPANIJA:</t>
  </si>
  <si>
    <t>BRODSKO - POSAVSKA</t>
  </si>
  <si>
    <t>ADRESA ŠKOLE:</t>
  </si>
  <si>
    <t>NIKOLE ZRINSKOG 100</t>
  </si>
  <si>
    <t>POŠTA I MJESTO:</t>
  </si>
  <si>
    <t>35000  SLAVONSKI BROD</t>
  </si>
  <si>
    <t>TEL./FAX:</t>
  </si>
  <si>
    <t>035/447-034</t>
  </si>
  <si>
    <t>TEL. (RAVNATELJICA):</t>
  </si>
  <si>
    <t>035/402-900</t>
  </si>
  <si>
    <t>E-MAIL ŠKOLE:</t>
  </si>
  <si>
    <t>ŠIFRA ŠKOLE:</t>
  </si>
  <si>
    <t>12-078-009</t>
  </si>
  <si>
    <t>MATIČNI BROJ ŠKOLE:</t>
  </si>
  <si>
    <t>03070999</t>
  </si>
  <si>
    <t>OSOBNI IDENTIFIKACIJ. BROJ:</t>
  </si>
  <si>
    <t>46753125414</t>
  </si>
  <si>
    <t>REG. KORISNIKA PRORAČUNA:</t>
  </si>
  <si>
    <t>ŠIFRA DJELATNOSTI:</t>
  </si>
  <si>
    <t>8520</t>
  </si>
  <si>
    <t>UKUPNA POVRŠINA ŠKOLE:</t>
  </si>
  <si>
    <t>OSNUTAK ŠKOLE:</t>
  </si>
  <si>
    <t>1967. godine</t>
  </si>
  <si>
    <t>DAN ŠKOLE:</t>
  </si>
  <si>
    <t>BROJ SMJENA:</t>
  </si>
  <si>
    <t>BROJ UČENIKA:</t>
  </si>
  <si>
    <t>Odjeli s razrednom nastavom</t>
  </si>
  <si>
    <t>Odjeli s predmetnom nastavom</t>
  </si>
  <si>
    <t>Odgojno - obrazovne skupine</t>
  </si>
  <si>
    <t>BROJ ODJELA:</t>
  </si>
  <si>
    <t>Ravnateljica</t>
  </si>
  <si>
    <t>Logoped</t>
  </si>
  <si>
    <t xml:space="preserve">Učitelj tehničke kulture </t>
  </si>
  <si>
    <t xml:space="preserve">Učitelj glazbene kulture </t>
  </si>
  <si>
    <t>Učitelj tjelesne i zdravstvene kulture</t>
  </si>
  <si>
    <t>Učitelj likovne kulture</t>
  </si>
  <si>
    <t>Tajnik</t>
  </si>
  <si>
    <t>Računovođa</t>
  </si>
  <si>
    <t>Kuharica</t>
  </si>
  <si>
    <t>Sažetak djelokruga rada</t>
  </si>
  <si>
    <t>Izračun</t>
  </si>
  <si>
    <t>5</t>
  </si>
  <si>
    <t>Decentralizirane funkcije osnovnog školstva</t>
  </si>
  <si>
    <t>dnevnice</t>
  </si>
  <si>
    <t>boja za štampače i kopirne uređaje</t>
  </si>
  <si>
    <t>plin</t>
  </si>
  <si>
    <t>električna energija</t>
  </si>
  <si>
    <t>Materijal i dijelovi za tekuće i invest. održavanje</t>
  </si>
  <si>
    <t>voda</t>
  </si>
  <si>
    <t>odvoz i deponiranje smeća</t>
  </si>
  <si>
    <t xml:space="preserve">Vlastita djelatnost škola </t>
  </si>
  <si>
    <t>Usluge tekućeg i investicijskog održavanja</t>
  </si>
  <si>
    <t>Državni proračun</t>
  </si>
  <si>
    <t>plaća</t>
  </si>
  <si>
    <t>razlika plaće_zamjene</t>
  </si>
  <si>
    <t>jubilarne nagrade</t>
  </si>
  <si>
    <t>dar djeci</t>
  </si>
  <si>
    <t>materijal i sredstva za čišćenje i održavanje</t>
  </si>
  <si>
    <t>materijal za higijenske potrebe i njegu</t>
  </si>
  <si>
    <t>svježe meso i mesne prerađevine</t>
  </si>
  <si>
    <t>svježe voće i povrće</t>
  </si>
  <si>
    <t>mlijeko i mliječni proizvodi</t>
  </si>
  <si>
    <t>pekarski proizvodi</t>
  </si>
  <si>
    <t>nastava</t>
  </si>
  <si>
    <t>prehrana (kuhinja)</t>
  </si>
  <si>
    <t>registracija školskih kombija - tehnički pregledi</t>
  </si>
  <si>
    <t xml:space="preserve">ostale usluge (grafičke, sanitarne, izleti i sl.) </t>
  </si>
  <si>
    <t>ostali rashodi</t>
  </si>
  <si>
    <r>
      <t>Početak i završetak 1. smjene:   8</t>
    </r>
    <r>
      <rPr>
        <shadow/>
        <u val="double"/>
        <vertAlign val="superscript"/>
        <sz val="9"/>
        <rFont val="Arial"/>
        <family val="2"/>
      </rPr>
      <t>00</t>
    </r>
    <r>
      <rPr>
        <shadow/>
        <sz val="9"/>
        <rFont val="Arial"/>
        <family val="2"/>
      </rPr>
      <t xml:space="preserve"> - 12</t>
    </r>
    <r>
      <rPr>
        <shadow/>
        <u val="double"/>
        <vertAlign val="superscript"/>
        <sz val="9"/>
        <rFont val="Arial"/>
        <family val="2"/>
      </rPr>
      <t>15</t>
    </r>
  </si>
  <si>
    <r>
      <t>Početak i završetak 2. smjene: 12</t>
    </r>
    <r>
      <rPr>
        <shadow/>
        <u val="double"/>
        <vertAlign val="superscript"/>
        <sz val="9"/>
        <rFont val="Arial"/>
        <family val="2"/>
      </rPr>
      <t xml:space="preserve">20 </t>
    </r>
    <r>
      <rPr>
        <shadow/>
        <sz val="9"/>
        <rFont val="Arial"/>
        <family val="2"/>
      </rPr>
      <t>- 16</t>
    </r>
    <r>
      <rPr>
        <shadow/>
        <u val="double"/>
        <vertAlign val="superscript"/>
        <sz val="9"/>
        <rFont val="Arial"/>
        <family val="2"/>
      </rPr>
      <t>35</t>
    </r>
  </si>
  <si>
    <r>
      <t xml:space="preserve">IND.                       </t>
    </r>
    <r>
      <rPr>
        <sz val="9"/>
        <rFont val="Arial"/>
        <family val="2"/>
        <charset val="238"/>
      </rPr>
      <t>(3/2)</t>
    </r>
  </si>
  <si>
    <t>ured@os-mamrus-sb.skole.hr</t>
  </si>
  <si>
    <t xml:space="preserve">               Prema članku 69. stavak 3. Zakona o odgoju i obrazovanju u osnovnoj i srednjoj školi za učenike s teškoćama osiguravaju se prijevoz (bez obzira na udaljenost) i pratitelji u prijevozu (kada je isti zbog vrste i stupnja teškoća potreban, sukladno Rješenju o primjerenom obliku školovanja).</t>
  </si>
  <si>
    <t>Oprema i knjige</t>
  </si>
  <si>
    <t>IBAN:</t>
  </si>
  <si>
    <t>PLAN RASHODA I IZDATAKA ZA OŠ ''MILAN AMRUŠ''</t>
  </si>
  <si>
    <t>4.</t>
  </si>
  <si>
    <t>Obrazloženje</t>
  </si>
  <si>
    <r>
      <t>OŠ ''</t>
    </r>
    <r>
      <rPr>
        <b/>
        <sz val="10"/>
        <rFont val="Arial"/>
        <family val="2"/>
        <charset val="238"/>
      </rPr>
      <t>Milan Amruš</t>
    </r>
    <r>
      <rPr>
        <sz val="10"/>
        <rFont val="Arial"/>
        <family val="2"/>
        <charset val="238"/>
      </rPr>
      <t>''</t>
    </r>
  </si>
  <si>
    <t>pomoći i potpore</t>
  </si>
  <si>
    <t>zamjensko vozilo (servis/popravak/nab.novog vozila)</t>
  </si>
  <si>
    <t>šk. kombi SB221DM - zapadni dio BPŽ</t>
  </si>
  <si>
    <t>šk. kombi SB471ED - grad Slavonski Brod i okolica</t>
  </si>
  <si>
    <t>Vlastita djelatnost škole</t>
  </si>
  <si>
    <t>Pristojbe i naknade</t>
  </si>
  <si>
    <t>Pedagog</t>
  </si>
  <si>
    <t xml:space="preserve">               Učenici se prevoze s tri kombija (od kuće do kuće u nekoliko tura). Neka naselja povezana su lošim cestama na regionalnu cestu (bilo zapadnu prema Novoj Gradiški ili istočnu prema Babinoj Gredi), što većini učenika znatno produžava vrijeme vožnje. Zbog prijevoza neki učenici moraju ustajati rano ujutro i ostajati cijeli dan u školi, te se vraćati kući tek u 7 sati navečer. Kako su to učenici s višestrukim teškoćama to im predstavlja veliki problem. Nabavkom još jednog kombija skratilo bi se vrijeme putovanja učenika u školu, a mogli bi se posebno voziti neki učenici koji zbog svog stanja mogu biti u školi samo kraći period.</t>
  </si>
  <si>
    <t>Babina Greda</t>
  </si>
  <si>
    <t>Davor</t>
  </si>
  <si>
    <t>Nova Kapela</t>
  </si>
  <si>
    <t>Oriovac</t>
  </si>
  <si>
    <t>Brodski Stupnik</t>
  </si>
  <si>
    <t>Sibinj</t>
  </si>
  <si>
    <t>učenika</t>
  </si>
  <si>
    <t>učenik</t>
  </si>
  <si>
    <t>Bukovlje</t>
  </si>
  <si>
    <t>Vrpolje</t>
  </si>
  <si>
    <t>Podcrkavlje</t>
  </si>
  <si>
    <t>Velika Kopanica</t>
  </si>
  <si>
    <t>Garčin</t>
  </si>
  <si>
    <t>Donji Andrijevci</t>
  </si>
  <si>
    <t>Klakar</t>
  </si>
  <si>
    <t>Gornja Vrba</t>
  </si>
  <si>
    <t>Gundinci</t>
  </si>
  <si>
    <t>Oprisavci</t>
  </si>
  <si>
    <t>Staro P. Selo</t>
  </si>
  <si>
    <t>šk. kombi SB870FN - istočni dio BPŽ</t>
  </si>
  <si>
    <t>prijevoz</t>
  </si>
  <si>
    <t>noćenje</t>
  </si>
  <si>
    <t>Helping_projekt</t>
  </si>
  <si>
    <t>uvećanje osnovne plaće_dvokratni / smjenski rad</t>
  </si>
  <si>
    <t>zimske / ljetne gume</t>
  </si>
  <si>
    <t>šk. kokmbi SB221DM - zapadni dio BPŽ</t>
  </si>
  <si>
    <r>
      <t>Pristojbe i naknade</t>
    </r>
    <r>
      <rPr>
        <sz val="9"/>
        <rFont val="Arial"/>
        <family val="2"/>
        <charset val="238"/>
      </rPr>
      <t xml:space="preserve"> (naknada za invalide)</t>
    </r>
  </si>
  <si>
    <r>
      <t>Zdravstvne i vet. usl.</t>
    </r>
    <r>
      <rPr>
        <sz val="6"/>
        <rFont val="Arial"/>
        <family val="2"/>
        <charset val="238"/>
      </rPr>
      <t xml:space="preserve"> </t>
    </r>
    <r>
      <rPr>
        <sz val="8"/>
        <rFont val="Arial"/>
        <family val="2"/>
        <charset val="238"/>
      </rPr>
      <t>-</t>
    </r>
    <r>
      <rPr>
        <sz val="6"/>
        <rFont val="Arial"/>
        <family val="2"/>
        <charset val="238"/>
      </rPr>
      <t xml:space="preserve"> </t>
    </r>
    <r>
      <rPr>
        <sz val="8"/>
        <rFont val="Arial"/>
        <family val="2"/>
        <charset val="238"/>
      </rPr>
      <t>za obv. zdrav. pregl. nastav. osoblja</t>
    </r>
  </si>
  <si>
    <t>Napomena</t>
  </si>
  <si>
    <t>sredstva iz projekata</t>
  </si>
  <si>
    <t>sredstva iz pomoći</t>
  </si>
  <si>
    <t>sredstva od roditelja i dr.</t>
  </si>
  <si>
    <t>sredstva iz donacija</t>
  </si>
  <si>
    <t>sredstva od roditelja</t>
  </si>
  <si>
    <t>Tekuće pomoći iz državnog proračuna proračunskim  korisnicima proračuna JLP(R)S (MZOS_plaće)</t>
  </si>
  <si>
    <t>Tekuće pomoći proračunskim korisnicima iz proračuna JLP(R)S koji im nije nadležan (Općine)</t>
  </si>
  <si>
    <t>Kapitalne donacije od ostalih subjekata izvan općeg proračuna</t>
  </si>
  <si>
    <t>Prihodi iz nadležnog proračuna za financiranje rashoda poslovanja_GRAD</t>
  </si>
  <si>
    <t>Prihodi iz nadležnog proračuna za financiranje rashoda za nabavu nefinancijske imovine_GRAD</t>
  </si>
  <si>
    <t>Oznaka računa iz računskog plana</t>
  </si>
  <si>
    <t>Tekuće pomoći iz državnog proračuna proračunskim korisnicima proračuna JLP(R)S (MZOS_prehrana i didaktika)</t>
  </si>
  <si>
    <t>Prihodi od nefinancijske imovine i nadoknada šteta s osnova osiguranja</t>
  </si>
  <si>
    <t>Vlastiti          prihodi</t>
  </si>
  <si>
    <t>Vlastiti           prihodi</t>
  </si>
  <si>
    <t>Tekuće pom.iz drž.pror.proračun.korisn.proračuna JLP(R)S (MZOS)</t>
  </si>
  <si>
    <t>Tekuće pom.pror.korisn.iz pror.JLP(R)S koji im nije nadl. (Općine)</t>
  </si>
  <si>
    <t>Prihodi iz nadlež.proračuna za financ.rashoda poslovanja_GRAD</t>
  </si>
  <si>
    <t>Prihodi iz nadlež.pror.za fin.rash.za nabavu nefinan.imovine_GRAD</t>
  </si>
  <si>
    <t>Tekuće pomoći iz državnog proračuna proračunskim korisnicima proračuna JLP(R)S (MZOS_pomoći, potpore i nagrade)</t>
  </si>
  <si>
    <t>Tekuće pomoći iz državnog proračuna proračunskim korisnicima proračuna JLP(R)S (MZOS_naknade prijevoza)</t>
  </si>
  <si>
    <t>Tekuće pomoći iz državnog proračuna proračunskim korisnicima proračuna JLP(R)S (MZOS_prijevoz učenika)</t>
  </si>
  <si>
    <t>Ukupno (po izvorima):</t>
  </si>
  <si>
    <t>Ostali prihodi (roditelji, zaposlenici, refundacije, projekti)</t>
  </si>
  <si>
    <t>HR1823400091510886358 (PBZ)</t>
  </si>
  <si>
    <t>WEB ŠKOLE:</t>
  </si>
  <si>
    <t>Pratitelj u prijevozu učenika (zdravstveni djelatnik)</t>
  </si>
  <si>
    <t>Vozač školskog kombi vozila</t>
  </si>
  <si>
    <r>
      <t xml:space="preserve">Vjeroučitelj </t>
    </r>
    <r>
      <rPr>
        <shadow/>
        <sz val="9"/>
        <color rgb="FF0000FF"/>
        <rFont val="Arial"/>
        <family val="2"/>
        <charset val="238"/>
      </rPr>
      <t>(1+1/2)</t>
    </r>
  </si>
  <si>
    <r>
      <t xml:space="preserve">Domar </t>
    </r>
    <r>
      <rPr>
        <shadow/>
        <sz val="9"/>
        <color rgb="FF0000FF"/>
        <rFont val="Arial"/>
        <family val="2"/>
        <charset val="238"/>
      </rPr>
      <t>(1/2)</t>
    </r>
  </si>
  <si>
    <r>
      <t xml:space="preserve">Spremačica </t>
    </r>
    <r>
      <rPr>
        <shadow/>
        <sz val="9"/>
        <color rgb="FF0000FF"/>
        <rFont val="Arial"/>
        <family val="2"/>
        <charset val="238"/>
      </rPr>
      <t>(1+1/2)</t>
    </r>
  </si>
  <si>
    <r>
      <t xml:space="preserve">Knjižničar </t>
    </r>
    <r>
      <rPr>
        <shadow/>
        <sz val="9"/>
        <color rgb="FF0000FF"/>
        <rFont val="Arial"/>
        <family val="2"/>
        <charset val="238"/>
      </rPr>
      <t>(1/2)</t>
    </r>
  </si>
  <si>
    <r>
      <t xml:space="preserve">Psiholog </t>
    </r>
    <r>
      <rPr>
        <shadow/>
        <sz val="9"/>
        <color rgb="FF0000FF"/>
        <rFont val="Arial"/>
        <family val="2"/>
        <charset val="238"/>
      </rPr>
      <t>(1/2)</t>
    </r>
  </si>
  <si>
    <t>Ministarstvo znanosti i obrazovanja</t>
  </si>
  <si>
    <t>KLASA:</t>
  </si>
  <si>
    <t>URBROJ:</t>
  </si>
  <si>
    <t>http://os-mamrus-sb.skole.hr/</t>
  </si>
  <si>
    <t>regres i božićnica</t>
  </si>
  <si>
    <t>Udruga ''Lijepa naša'' - godišnja naknada</t>
  </si>
  <si>
    <t>refund. Hrvatskog šport.saveza</t>
  </si>
  <si>
    <t>naknada za međunarodnu Eko - školu</t>
  </si>
  <si>
    <t>PROGRAM 3002:  VLASTITA DJELATNOST ŠKOLA</t>
  </si>
  <si>
    <t>PROGRAM 3004:  HELPING</t>
  </si>
  <si>
    <t>Knjige</t>
  </si>
  <si>
    <t>Oprema za održavanje</t>
  </si>
  <si>
    <t>Uređaji, strojevi i oprema za ostale namjene</t>
  </si>
  <si>
    <t xml:space="preserve">             BROJ DJELATNIKA (sistematizirana radna mjesta):</t>
  </si>
  <si>
    <t>23. svibnja</t>
  </si>
  <si>
    <t xml:space="preserve">             Pomoćnici u nastavi (Projekt ''Helping''):</t>
  </si>
  <si>
    <r>
      <t>2.738 m</t>
    </r>
    <r>
      <rPr>
        <b/>
        <vertAlign val="superscript"/>
        <sz val="9"/>
        <rFont val="Arial"/>
        <family val="2"/>
      </rPr>
      <t>2</t>
    </r>
    <r>
      <rPr>
        <b/>
        <sz val="9"/>
        <rFont val="Arial"/>
        <family val="2"/>
      </rPr>
      <t xml:space="preserve">  (broj zemljišta / kat. čestice: 2935/7)</t>
    </r>
  </si>
  <si>
    <r>
      <t xml:space="preserve">               Škola je izgrađena 1960., a 1976. godine je adaptirana (pregradnja nekoliko učionica) i dana na korištenje učenicima s teškoćama u razvoju kao privremeno boravište do izgradnje nove škole. Kako je rastao broj djece povećavao se broj učionica koje su postajale sve manje. Tako npr. u učionice za odgojno - obrazovne skupine</t>
    </r>
    <r>
      <rPr>
        <sz val="8"/>
        <rFont val="Arial"/>
        <family val="2"/>
        <charset val="238"/>
      </rPr>
      <t xml:space="preserve"> </t>
    </r>
    <r>
      <rPr>
        <sz val="10"/>
        <rFont val="Arial"/>
        <family val="2"/>
      </rPr>
      <t>u</t>
    </r>
    <r>
      <rPr>
        <sz val="8"/>
        <rFont val="Arial"/>
        <family val="2"/>
        <charset val="238"/>
      </rPr>
      <t xml:space="preserve"> </t>
    </r>
    <r>
      <rPr>
        <sz val="10"/>
        <rFont val="Arial"/>
        <family val="2"/>
      </rPr>
      <t>dopodnevnoj smjeni</t>
    </r>
    <r>
      <rPr>
        <sz val="8"/>
        <rFont val="Arial"/>
        <family val="2"/>
        <charset val="238"/>
      </rPr>
      <t xml:space="preserve"> </t>
    </r>
    <r>
      <rPr>
        <sz val="10"/>
        <rFont val="Arial"/>
        <family val="2"/>
      </rPr>
      <t>i</t>
    </r>
    <r>
      <rPr>
        <sz val="8"/>
        <rFont val="Arial"/>
        <family val="2"/>
        <charset val="238"/>
      </rPr>
      <t xml:space="preserve"> </t>
    </r>
    <r>
      <rPr>
        <sz val="10"/>
        <rFont val="Arial"/>
        <family val="2"/>
      </rPr>
      <t>učionice</t>
    </r>
    <r>
      <rPr>
        <sz val="8"/>
        <rFont val="Arial"/>
        <family val="2"/>
        <charset val="238"/>
      </rPr>
      <t xml:space="preserve"> </t>
    </r>
    <r>
      <rPr>
        <sz val="10"/>
        <rFont val="Arial"/>
        <family val="2"/>
      </rPr>
      <t>za predmetnu nastavu u drugoj smjeni ulazi se kroz dvoranu za tjelesni, što ometa nastavu. Osim toga, dvorana za tjelesni premala je za sportske aktivnosti, naročito stoga što se kabinet za kineziterapiju morao, zbog potreba nastave, premjestiti u dvoranu. Učionica za tehničku kulturu je izvan glavne zgrade.</t>
    </r>
  </si>
  <si>
    <r>
      <t xml:space="preserve">                 </t>
    </r>
    <r>
      <rPr>
        <shadow/>
        <u/>
        <sz val="10"/>
        <rFont val="Arial"/>
        <family val="2"/>
        <charset val="238"/>
      </rPr>
      <t>Zastupljenost učenika po općinama i gradovima</t>
    </r>
    <r>
      <rPr>
        <shadow/>
        <sz val="10"/>
        <rFont val="Arial"/>
        <family val="2"/>
      </rPr>
      <t>:</t>
    </r>
  </si>
  <si>
    <t xml:space="preserve">               Učenici se u školu upisuju  sukladno Zakonu o odgoju i obrazovanju učenika s teškoćama u razvoju, te nalaza i mišljenja Školske  komisije za utvrđivanje psihofizičkog stanja djece.</t>
  </si>
  <si>
    <t>UKUPAN DONOS VIŠKA/MANJKA IZ PRETHODNE(IH) GODINA</t>
  </si>
  <si>
    <t>Napomena:</t>
  </si>
  <si>
    <t>Redak UKUPAN DONOS VIŠKA/MANJKA IZ PRETHODNE(IH) GODINA služi kao informacija i ne uzima se u obzir kod uravnoteženja proračuna, već se proračun uravnotežuje retkom VIŠAK/MANJAK IZ PRETHODNE(IH) GODINE KOJI ĆE SE POKRITI/RASPOREDITI.</t>
  </si>
  <si>
    <t>Usluge tekućeg i invest. održav. - hitne intervencije</t>
  </si>
  <si>
    <t>Usluge tekućeg i investicijskog održavanja - hitne interven.</t>
  </si>
  <si>
    <t>Plaće za redovan rad - MZO</t>
  </si>
  <si>
    <t>Plaće za redovan rad - GRAD</t>
  </si>
  <si>
    <t>Doprinosi za zdravstveno osiguranje - MZO</t>
  </si>
  <si>
    <t>Doprinosi za zdravstveno osiguranje - GRAD</t>
  </si>
  <si>
    <t>Prijevoz pomoćnika u nastavi - MZO</t>
  </si>
  <si>
    <t>Prijevoz pomoćnika u nastavi - GRAD</t>
  </si>
  <si>
    <t>Ostale usluge - MZO</t>
  </si>
  <si>
    <t>Ostali rash. za zaposl. - bolov., darovi, nagrade - MZO</t>
  </si>
  <si>
    <t>Ostali rash. za zaposl. - bolov., darovi, nagrade - GRAD</t>
  </si>
  <si>
    <t>Plaće za zaposlene - MZO</t>
  </si>
  <si>
    <t>Plaće za zaposlene - GRAD</t>
  </si>
  <si>
    <t>Ostali rashodi za zaposl. - bolov., darovi, nagrade - GRAD</t>
  </si>
  <si>
    <t>Ostali rashodi za zaposl. - bolov., darovi, nagrade - MZO</t>
  </si>
  <si>
    <t>Naknade za prijevoz, za rad na terenu i odvoj. život - MZO</t>
  </si>
  <si>
    <t>Naknade za prijevoz, za rad na terenu i odvoj. život - GRAD</t>
  </si>
  <si>
    <r>
      <t>Produženi stručni postupak (PSP</t>
    </r>
    <r>
      <rPr>
        <shadow/>
        <vertAlign val="subscript"/>
        <sz val="9"/>
        <rFont val="Arial"/>
        <family val="2"/>
      </rPr>
      <t>1</t>
    </r>
    <r>
      <rPr>
        <shadow/>
        <sz val="9"/>
        <rFont val="Arial"/>
        <family val="2"/>
      </rPr>
      <t>)</t>
    </r>
  </si>
  <si>
    <t>Pleternica</t>
  </si>
  <si>
    <t>Naknada za korištenje osob.automobila u služb.svrhe</t>
  </si>
  <si>
    <t>-</t>
  </si>
  <si>
    <t>Naknada za korištenje odobnog automobila u službene svrhe</t>
  </si>
  <si>
    <t>RTV-pristojba, oglasi/natječaji/</t>
  </si>
  <si>
    <t>Ostale usluge - GRAD</t>
  </si>
  <si>
    <t>dodatak na plaću - na uvjete rada</t>
  </si>
  <si>
    <t>svježe meso peradi i prerađevine peradi</t>
  </si>
  <si>
    <t>2021.</t>
  </si>
  <si>
    <t>Ukupno prihodi i primici za 2021.:</t>
  </si>
  <si>
    <t>Tekuće pomoći iz državnog proračuna temeljem prijenosa EU sredstava</t>
  </si>
  <si>
    <t>Tekuće pomoći iz državnog proračuna temeljem prijenosa EU sredstava_MZO</t>
  </si>
  <si>
    <t>MZO_86,57%</t>
  </si>
  <si>
    <t>GRAD_13,43%</t>
  </si>
  <si>
    <t>bruto_2 satnica = 38,25 kn</t>
  </si>
  <si>
    <t>BRUTO_2 = 38,25 kn</t>
  </si>
  <si>
    <r>
      <t xml:space="preserve">               Rokovi</t>
    </r>
    <r>
      <rPr>
        <sz val="10"/>
        <rFont val="Arial"/>
        <family val="2"/>
        <charset val="238"/>
      </rPr>
      <t xml:space="preserve"> </t>
    </r>
    <r>
      <rPr>
        <sz val="10"/>
        <rFont val="Arial"/>
        <family val="2"/>
      </rPr>
      <t>i</t>
    </r>
    <r>
      <rPr>
        <sz val="10"/>
        <rFont val="Arial"/>
        <family val="2"/>
        <charset val="238"/>
      </rPr>
      <t xml:space="preserve"> </t>
    </r>
    <r>
      <rPr>
        <sz val="10"/>
        <rFont val="Arial"/>
        <family val="2"/>
      </rPr>
      <t>metodologija</t>
    </r>
    <r>
      <rPr>
        <sz val="10"/>
        <rFont val="Arial"/>
        <family val="2"/>
        <charset val="238"/>
      </rPr>
      <t xml:space="preserve"> </t>
    </r>
    <r>
      <rPr>
        <sz val="10"/>
        <rFont val="Arial"/>
        <family val="2"/>
      </rPr>
      <t>donošenja proračuna jedinica lokalne</t>
    </r>
    <r>
      <rPr>
        <sz val="10"/>
        <rFont val="Arial"/>
        <family val="2"/>
        <charset val="238"/>
      </rPr>
      <t xml:space="preserve"> </t>
    </r>
    <r>
      <rPr>
        <sz val="10"/>
        <rFont val="Arial"/>
        <family val="2"/>
      </rPr>
      <t>i</t>
    </r>
    <r>
      <rPr>
        <sz val="10"/>
        <rFont val="Arial"/>
        <family val="2"/>
        <charset val="238"/>
      </rPr>
      <t xml:space="preserve"> </t>
    </r>
    <r>
      <rPr>
        <sz val="10"/>
        <rFont val="Arial"/>
        <family val="2"/>
      </rPr>
      <t>područne (regionalne)</t>
    </r>
    <r>
      <rPr>
        <sz val="10"/>
        <rFont val="Arial"/>
        <family val="2"/>
        <charset val="238"/>
      </rPr>
      <t xml:space="preserve"> </t>
    </r>
    <r>
      <rPr>
        <sz val="10"/>
        <rFont val="Arial"/>
        <family val="2"/>
      </rPr>
      <t>samouprave i financijskih planova  proračunskih i izvanproračunskih korisnika jedinica lokalne i područne (regionalne) samouprave utvrđeni su Zakonom o proračunu.</t>
    </r>
  </si>
  <si>
    <t xml:space="preserve">                Svi korisnici proračunskih sredstava Grada Slavonskog Broda obvezni su svoje prijedloge financijskih planova na četvrtoj razini računskog plana dostaviti u skladu s navedenom klasifikacijom.</t>
  </si>
  <si>
    <t xml:space="preserve">               Proračunski i izvanproračunski korisnici jedinica lokalne i područne (regionalne) samouprave svoje financijske planove dostavljaju jedinici čiji su korisnici, odnosno nadležnom upravnom tijelu.</t>
  </si>
  <si>
    <t>16,50% bruto plaće</t>
  </si>
  <si>
    <t>16,50%</t>
  </si>
  <si>
    <r>
      <rPr>
        <u/>
        <sz val="11"/>
        <color rgb="FF0000FF"/>
        <rFont val="Calibri"/>
        <family val="2"/>
        <charset val="238"/>
        <scheme val="minor"/>
      </rPr>
      <t>Napomena</t>
    </r>
    <r>
      <rPr>
        <sz val="11"/>
        <color rgb="FF0000FF"/>
        <rFont val="Calibri"/>
        <family val="2"/>
        <charset val="238"/>
        <scheme val="minor"/>
      </rPr>
      <t>: Financijski plan za 2019. usvojen je na Školskom odboru 27.12.2018. godine (Grad Slavonski Brod donio je proračun za 2018. godinu 30.11.2018.)</t>
    </r>
  </si>
  <si>
    <r>
      <t xml:space="preserve">                KLASA: </t>
    </r>
    <r>
      <rPr>
        <strike/>
        <sz val="10"/>
        <color rgb="FFFF0000"/>
        <rFont val="Calibri"/>
        <family val="2"/>
        <charset val="238"/>
        <scheme val="minor"/>
      </rPr>
      <t>003-06/18-01/033</t>
    </r>
  </si>
  <si>
    <r>
      <t xml:space="preserve">             URBROJ: </t>
    </r>
    <r>
      <rPr>
        <strike/>
        <sz val="10"/>
        <color rgb="FFFF0000"/>
        <rFont val="Calibri"/>
        <family val="2"/>
        <charset val="238"/>
        <scheme val="minor"/>
      </rPr>
      <t>2178-01-09/18-818</t>
    </r>
  </si>
  <si>
    <t xml:space="preserve">5., 6., 7., 8. razred </t>
  </si>
  <si>
    <r>
      <t xml:space="preserve">Zdravstveni djelatnik </t>
    </r>
    <r>
      <rPr>
        <shadow/>
        <sz val="9"/>
        <color rgb="FF0000FF"/>
        <rFont val="Arial"/>
        <family val="2"/>
        <charset val="238"/>
      </rPr>
      <t>(2+1/2)</t>
    </r>
  </si>
  <si>
    <t>uredski materijal, pretplate na časopise i sl.</t>
  </si>
  <si>
    <t>ostali materijal (sredstva za čišćenje i higijenu i sl.)</t>
  </si>
  <si>
    <t>ostale komunalne usluge (naknade za uređenje voda)</t>
  </si>
  <si>
    <t>Usluge tekućeg i investicij.održavanja šk.kombi vozila</t>
  </si>
  <si>
    <t>Prijevoz učenika</t>
  </si>
  <si>
    <t>namirnice - prehranbena roba</t>
  </si>
  <si>
    <t>(Nataša Čošić, prof.reh.)</t>
  </si>
  <si>
    <t>18 pomoćnika u nastavi</t>
  </si>
  <si>
    <t>pomoći</t>
  </si>
  <si>
    <t>projekti</t>
  </si>
  <si>
    <t>2022.</t>
  </si>
  <si>
    <t>Ukupno prihodi i primici za 2022.:</t>
  </si>
  <si>
    <t>11 pom.u n. x 8 mj. x 250,00 kn</t>
  </si>
  <si>
    <t>BRUTO_1 = 32,83 kn</t>
  </si>
  <si>
    <t>bruto_1 satnica = 32,83 kn</t>
  </si>
  <si>
    <r>
      <t xml:space="preserve">Sitni inventar i auto gume - </t>
    </r>
    <r>
      <rPr>
        <b/>
        <sz val="8"/>
        <rFont val="Arial"/>
        <family val="2"/>
        <charset val="238"/>
      </rPr>
      <t>PRIJEVOZ UČENIKA</t>
    </r>
  </si>
  <si>
    <t>Ravnateljica:</t>
  </si>
  <si>
    <t>Naknade troškova zaposlenima - prijevoz zaposlenika</t>
  </si>
  <si>
    <t>Obrazloženje financijskog plana za 2021. godinu</t>
  </si>
  <si>
    <t>Plan                    2020.</t>
  </si>
  <si>
    <t>Plan                2021.</t>
  </si>
  <si>
    <t>Obrazloženje financijskog plana za 2021. godinu                                                                        sa smjernicama za 2022. i 2023. godinu</t>
  </si>
  <si>
    <t>U Slavonskom Brodu, 18. listopada 2020. godine</t>
  </si>
  <si>
    <t xml:space="preserve">               Upravni odjel za financije i računovodstvo Grada Slavonskog Broda donio je Upute za izradu proračuna Grada Slavonskog Broda za razdoblje 2021. - 2023. (KLASA: 400-08/20-01/27.; URBROJ: 2178/01-08-20-1) na temelju Smjernica ekonomske i fiskalne politike za razdoblje 2021. - 2023. godine.</t>
  </si>
  <si>
    <t xml:space="preserve">                Školski odbor obvezan je usvojiti financijski plan do kraja godine kako bi se od 1. siječnja 2021. godine mogle preuzimati i izvršavati nove obveze.</t>
  </si>
  <si>
    <t xml:space="preserve">             Osnovna škola ''Milan Amruš'' Slavonski Brod obvezna je, kao proračunski korisnik, izraditi financijski plan u skladu s odredbama Zakona o proračunu (članak 13.), Pravilnika o proračunskim klasifikacijama (NN 26/10 i 120/13) i Pravilnika o proračunskom računovodstvu i Računskom planu (NN 124/14, 115/15, 87/16, 3/18 i 126/19), te se pridržavati Uputa za izradu proračuna Grada Slavonskog Broda razdoblje 2021. - 2023. koje se temelje na Uputama Ministarstva financija i Smjernicama fiskalne politike Vlade Republike Hrvatske za razdoblje 2021. - 2023.</t>
  </si>
  <si>
    <t>1.-2., 3., 4. razred</t>
  </si>
  <si>
    <r>
      <t xml:space="preserve">               Kombijima se prevozi 58</t>
    </r>
    <r>
      <rPr>
        <shadow/>
        <sz val="8"/>
        <rFont val="Arial"/>
        <family val="2"/>
        <charset val="238"/>
      </rPr>
      <t xml:space="preserve"> </t>
    </r>
    <r>
      <rPr>
        <shadow/>
        <sz val="10"/>
        <rFont val="Arial"/>
        <family val="2"/>
      </rPr>
      <t xml:space="preserve">učenika, a 30 učenika roditelji prevoze sami. Roditeljima se, prema Odluci MZO-a, nadoknađuju troškovi prijevoza djece (1,50 kn po prijeđenom kilometru, odnosno 2,50 kn po prijeđenom kilometru ako roditelj prevozi više od jednog djeteta). Jednog učenika vozi taxi. </t>
    </r>
  </si>
  <si>
    <t>"Helping - IV. faza" (pomoćnici u nastavi)</t>
  </si>
  <si>
    <t>10 putovanja x 300,00 kn</t>
  </si>
  <si>
    <t>5 noćenja x 700,00 kn</t>
  </si>
  <si>
    <t>900 km x 2,00 kn</t>
  </si>
  <si>
    <t>15 dnevnica x 200,00 kn</t>
  </si>
  <si>
    <t>Plan_2019._bez prijevoza učenika</t>
  </si>
  <si>
    <t>prosj. 1.600,00 kn po kombiju</t>
  </si>
  <si>
    <t>prosječno 1.600,00 kn po kombiju</t>
  </si>
  <si>
    <t>10 nastavnih dana x 800,00 kn x 3 kombija</t>
  </si>
  <si>
    <t xml:space="preserve"> 3 školska kombija x 4 gume x 1.100,00 kn</t>
  </si>
  <si>
    <t>∑sati = 17.820 = 110 sati x 9mj. x 18 pom. u n.</t>
  </si>
  <si>
    <t>prijevoz učenika - naknada roditeljima (1,50 kn/km) i taxi</t>
  </si>
  <si>
    <t xml:space="preserve"> 5 servisa x 2.000,00 kn + 4 popr. x 4.000,00 kn</t>
  </si>
  <si>
    <t xml:space="preserve"> 6 servisa x 2.000,00 kn + 3 popr. x 4.000,00 kn</t>
  </si>
  <si>
    <t xml:space="preserve"> 4 servisa x 2.000,00 kn + 3 popr. x 4.000,00 kn</t>
  </si>
  <si>
    <t>90 učenika x 95,00 kn</t>
  </si>
  <si>
    <t>90 učenika x 40,00 kn</t>
  </si>
  <si>
    <t>340 km x 170 dana x 9,9,00 lit./100 x 9,60 kn/l</t>
  </si>
  <si>
    <t>480 km x 170 dana x 9,8 lit./100 x 9,60 kn/l</t>
  </si>
  <si>
    <t>160 km x 170 dana x 10,00 lit./100 x 9,60 kn/l</t>
  </si>
  <si>
    <t>90 učenika x 440,00 kn</t>
  </si>
  <si>
    <t>90 učenika x 210,00 kn</t>
  </si>
  <si>
    <t>90 učenika x 200,00 kn</t>
  </si>
  <si>
    <t>90 učenika x 180,00 kn</t>
  </si>
  <si>
    <t>90 učenika x 100,00 kn</t>
  </si>
  <si>
    <t>90 učenika x 330,00 kn</t>
  </si>
  <si>
    <t>90 učenika x 420,00 kn</t>
  </si>
  <si>
    <t>ost. mater. za potr. red. posl. (didaktički materijal i sl.)</t>
  </si>
  <si>
    <t>90 učenika x 70,00 kn</t>
  </si>
  <si>
    <t>90 učenika x 240,00 kn</t>
  </si>
  <si>
    <t>PRIJEDLOG PLANA                   ZA 2021.</t>
  </si>
  <si>
    <t>PROJEKCIJA PLANA               ZA 2022.</t>
  </si>
  <si>
    <t>PROJEKCIJA PLANA                  ZA 2023.</t>
  </si>
  <si>
    <t>2023.</t>
  </si>
  <si>
    <t>Ukupno prihodi i primici za 2023.:</t>
  </si>
  <si>
    <t>Prijedlog plana 
za 2021.</t>
  </si>
  <si>
    <t>Projekcija plana
za 2022.</t>
  </si>
  <si>
    <t>Projekcija plana 
za 2023.</t>
  </si>
  <si>
    <t>PRIJEDLOG FINANCIJSKOG PLANA ZA OSNOVNU ŠKOLU ''MILAN AMRUŠ'' SLAVONSKI BROD                                                          ZA 2021. I PROJEKCIJA PLANA ZA  2022. I 2023. GODINU</t>
  </si>
  <si>
    <t>400-02/20-01-01</t>
  </si>
  <si>
    <t>Zahtjev za uvrštenje Prijedloga financijskog plana OŠ ''Milan Amruš'' Slavonski Brod za razdoblje 2021. - 2023. godine u Prijedlog proračun Grada Slavonskog Broda za isto razdoblje</t>
  </si>
  <si>
    <t xml:space="preserve">               Sukladno članku 13. Zakona o proračunu OŠ ''Milan Amruš'' Slavonski Brod izradila je Prijedlog financijskog plana za 2021. i projekciju plana za 2022. i 2023. godinu.</t>
  </si>
  <si>
    <t xml:space="preserve">               OŠ “Milan Amruš” jedina je škola u Brodsko-posavskoj županiji za odgoj, obrazovanje i rehabilitaciju djece s teškoćama u razvoju. Upisno područje za školu je područje cijele županije i šire (Babina Greda i Pleternica).</t>
  </si>
  <si>
    <t xml:space="preserve">                Početkom školske godine 2020./2021. škola broji 89 učenika. Putem projekta ''Helping - faza IV.''  dvadesettroje (23) učenika dobilo je pomoćnika u nastavi (18).</t>
  </si>
  <si>
    <t xml:space="preserve">               Plan rashoda za plaće i naknade zaposlenima u 2021. godini rađen je na bazi stanja radnika (prema sistematizaciji) od 30. rujna 2020. godine. Rashodi su uvećani za godišnje uvećanje po Sporazumu, minuli rad u 2021. i naknade.</t>
  </si>
  <si>
    <t xml:space="preserve">             Plan rashoda za prehranu, didaktiku i prijevoz učenika rađen je na temelju Odluke Ministarstva znanosti i obrazovanja o kriterijima za financiranje povećanih troškova prijevoza i posebnih nastavnih sredstava i pomagala te sufinanciranja prehrane učenika s teškoćama u razvoju u osnovnoškolskim programima za školsku godinu 2020./2021. (KLASA: 602-02/20-08/00444; URBROJ: 533-06-20-0001) od 20. kolovoza 2020. godine.</t>
  </si>
  <si>
    <t xml:space="preserve">              Osnovna škola ''Milan Amruš'' Slavonski Brod zatražila je od Ministarstva znanosti i obrazovanja Suglasnost za financiranje troškova prijevoza, prehrane i didaktike učenika s teškoćama u razvoju za školsku 2020./2021. godinu (KLASA: 602-01/20-01/370, URBROJ: 2178-01-09/20-1052 od 13. listopada 2020. godine):</t>
  </si>
  <si>
    <t>a) za financiranje troškova posebnih nastavnih sredstava i pomagala za školovanje osamdesetdevetero (89) učenika s teškoćama u razvoju u posebnom razrednom odjelu i odgojno-obrazovnoj skupini: 50,00 kuna mjesečno po učeniku;</t>
  </si>
  <si>
    <t>b) za financiranje troškova posebnih nastavnih sredstava i pomagala za školovanje osamdesetdevetero (89) učenika s teškoćama u razvoju u skupini za provedbu programa produženog stručnog postupka: 25,00 kuna mjesečno po učeniku;</t>
  </si>
  <si>
    <t>d) za sufinanciranje prehrane osamdesetdevetero (89) učenika s teškoćama u razvoju u skupini za provedbu programa produženog stručnog postupka: 6,50 kuna dnevno za ručak po učeniku;</t>
  </si>
  <si>
    <t>f) za prijevoz tridesetero (30) učenika s teškoćama u razvoju individualnim prijevozom (osobni automobil), od kuće do škole i natrag, sukladno navedenom popisu učenika te dnevnoj kilometraži (ukupno 673 km dnevno).</t>
  </si>
  <si>
    <t>e) za prijevoz jednog (1) učenika s teškoćama u razvoju (odabranim organiziranim prijevozom - taxi), na relacijama od kuće do škole i natrag, ukupno 26,26 km dnevno, po cijeni od 130,00 kn bez PDV-a i</t>
  </si>
  <si>
    <t>d) za financiranje prijevoza pedesetosmero (58) učenika školskim prijevozom (tri školska kombi vozila) na relacijama od kuće do škole i natrag, ukupno 980 km dnevno;</t>
  </si>
  <si>
    <t>c) za sufinanciranje prehrane osamdesetdevetero (89) učenika s teškoćama u razvoju u posebnom razrednom odjelu: 3,50 kuna dnevno za doručak po učeniku;</t>
  </si>
  <si>
    <t>Obvezni zdravstveni pregledi radnika škole</t>
  </si>
  <si>
    <t>2178-01-09/20-1077</t>
  </si>
  <si>
    <t>Slav. Šamac</t>
  </si>
  <si>
    <t>Naknada za korištenje osobnog automobila u službene svrhe</t>
  </si>
  <si>
    <t>Šifra izvora financi-ranja</t>
  </si>
  <si>
    <t>5.1.2</t>
  </si>
  <si>
    <t>5.4.2</t>
  </si>
  <si>
    <t>5.2.2</t>
  </si>
  <si>
    <t>6.1.2</t>
  </si>
  <si>
    <t>1.1.</t>
  </si>
  <si>
    <t>3.1.</t>
  </si>
  <si>
    <t>Opći prihodi         i primici</t>
  </si>
  <si>
    <t xml:space="preserve">Vlastiti prihodi </t>
  </si>
  <si>
    <t>Prihodi za posebne namjene</t>
  </si>
  <si>
    <t>Donacije</t>
  </si>
  <si>
    <t>PRORAČUNSKI KORISNIK: OŠ ''Milan Amruš'' Slavonski Brod</t>
  </si>
  <si>
    <t>PROGRAM _ :  MINISTARSTVO ZNANOSTI I OBRAZOVANJA</t>
  </si>
  <si>
    <t>PROGRAM 3001: DECENTRALIZIR.FUNKCIJE OSN.ŠKOLSTVA</t>
  </si>
  <si>
    <r>
      <rPr>
        <shadow/>
        <sz val="9"/>
        <rFont val="Arial"/>
        <family val="2"/>
        <charset val="238"/>
      </rPr>
      <t xml:space="preserve">OOS 1-8 </t>
    </r>
    <r>
      <rPr>
        <shadow/>
        <sz val="9"/>
        <rFont val="Arial"/>
        <family val="2"/>
      </rPr>
      <t>- odgojno obrazovna skupina</t>
    </r>
  </si>
  <si>
    <t>Učitelj edukator rehabilitator</t>
  </si>
  <si>
    <t>Poremećaj iz spektra autizma</t>
  </si>
  <si>
    <t>OOS PSA 1-8 - odg.obraz.skup.uč.s por.iz spektra autizma</t>
  </si>
  <si>
    <t xml:space="preserve">  15.450 kWh x 1,23 kn</t>
  </si>
  <si>
    <t>100.000 kWh x 0,33 kn</t>
  </si>
  <si>
    <t>NOVI LIMIT_2021</t>
  </si>
  <si>
    <r>
      <t>530 m</t>
    </r>
    <r>
      <rPr>
        <vertAlign val="superscript"/>
        <sz val="8"/>
        <rFont val="Arial Narrow"/>
        <family val="2"/>
      </rPr>
      <t>3</t>
    </r>
    <r>
      <rPr>
        <sz val="8"/>
        <rFont val="Arial Narrow"/>
        <family val="2"/>
      </rPr>
      <t xml:space="preserve"> x 18,60 kn</t>
    </r>
  </si>
  <si>
    <t>20 kotizacija x 1.000,00 kn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</si>
</sst>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7" x14ac:knownFonts="1">
    <font>
      <sz val="10"/>
      <color indexed="8"/>
      <name val="MS Sans Serif"/>
      <charset val="238"/>
    </font>
    <font>
      <sz val="11"/>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10"/>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u/>
      <sz val="10"/>
      <color indexed="12"/>
      <name val="MS Sans Serif"/>
      <family val="2"/>
      <charset val="238"/>
    </font>
    <font>
      <sz val="11"/>
      <color indexed="62"/>
      <name val="Calibri"/>
      <family val="2"/>
      <charset val="238"/>
    </font>
    <font>
      <sz val="11"/>
      <color indexed="10"/>
      <name val="Calibri"/>
      <family val="2"/>
      <charset val="238"/>
    </font>
    <font>
      <sz val="11"/>
      <color indexed="19"/>
      <name val="Calibri"/>
      <family val="2"/>
      <charset val="238"/>
    </font>
    <font>
      <sz val="10"/>
      <color indexed="8"/>
      <name val="MS Sans Serif"/>
      <family val="2"/>
      <charset val="238"/>
    </font>
    <font>
      <b/>
      <sz val="11"/>
      <color indexed="63"/>
      <name val="Calibri"/>
      <family val="2"/>
      <charset val="238"/>
    </font>
    <font>
      <b/>
      <sz val="18"/>
      <color indexed="62"/>
      <name val="Cambria"/>
      <family val="2"/>
      <charset val="238"/>
    </font>
    <font>
      <b/>
      <sz val="11"/>
      <color indexed="8"/>
      <name val="Calibri"/>
      <family val="2"/>
      <charset val="238"/>
    </font>
    <font>
      <sz val="10"/>
      <name val="Arial"/>
      <family val="2"/>
      <charset val="238"/>
    </font>
    <font>
      <b/>
      <sz val="10"/>
      <name val="Arial"/>
      <family val="2"/>
      <charset val="238"/>
    </font>
    <font>
      <sz val="9"/>
      <color indexed="8"/>
      <name val="Arial"/>
      <family val="2"/>
      <charset val="238"/>
    </font>
    <font>
      <sz val="10"/>
      <color indexed="8"/>
      <name val="Arial"/>
      <family val="2"/>
      <charset val="238"/>
    </font>
    <font>
      <b/>
      <sz val="8"/>
      <color indexed="8"/>
      <name val="Arial"/>
      <family val="2"/>
      <charset val="238"/>
    </font>
    <font>
      <b/>
      <sz val="10"/>
      <color indexed="8"/>
      <name val="Arial"/>
      <family val="2"/>
      <charset val="238"/>
    </font>
    <font>
      <b/>
      <sz val="12"/>
      <color indexed="8"/>
      <name val="Arial"/>
      <family val="2"/>
      <charset val="238"/>
    </font>
    <font>
      <sz val="14"/>
      <color indexed="8"/>
      <name val="Arial"/>
      <family val="2"/>
      <charset val="238"/>
    </font>
    <font>
      <sz val="12"/>
      <color indexed="8"/>
      <name val="Arial"/>
      <family val="2"/>
      <charset val="238"/>
    </font>
    <font>
      <sz val="8"/>
      <color indexed="8"/>
      <name val="Arial"/>
      <family val="2"/>
      <charset val="238"/>
    </font>
    <font>
      <b/>
      <sz val="11"/>
      <color indexed="8"/>
      <name val="Arial"/>
      <family val="2"/>
      <charset val="238"/>
    </font>
    <font>
      <b/>
      <sz val="9"/>
      <color indexed="8"/>
      <name val="Arial"/>
      <family val="2"/>
      <charset val="238"/>
    </font>
    <font>
      <sz val="8"/>
      <name val="Arial"/>
      <family val="2"/>
      <charset val="238"/>
    </font>
    <font>
      <b/>
      <sz val="8"/>
      <name val="Arial"/>
      <family val="2"/>
      <charset val="238"/>
    </font>
    <font>
      <b/>
      <sz val="9"/>
      <name val="Arial"/>
      <family val="2"/>
      <charset val="238"/>
    </font>
    <font>
      <sz val="10"/>
      <name val="MS Sans Serif"/>
      <family val="2"/>
      <charset val="238"/>
    </font>
    <font>
      <b/>
      <sz val="11"/>
      <name val="Arial"/>
      <family val="2"/>
      <charset val="238"/>
    </font>
    <font>
      <sz val="11"/>
      <name val="Arial"/>
      <family val="2"/>
      <charset val="238"/>
    </font>
    <font>
      <sz val="9"/>
      <name val="Arial"/>
      <family val="2"/>
      <charset val="238"/>
    </font>
    <font>
      <i/>
      <sz val="9"/>
      <color indexed="8"/>
      <name val="Arial"/>
      <family val="2"/>
      <charset val="238"/>
    </font>
    <font>
      <b/>
      <i/>
      <sz val="9"/>
      <color indexed="8"/>
      <name val="Arial"/>
      <family val="2"/>
      <charset val="238"/>
    </font>
    <font>
      <sz val="10"/>
      <color indexed="8"/>
      <name val="MS Sans Serif"/>
      <family val="2"/>
      <charset val="238"/>
    </font>
    <font>
      <sz val="11"/>
      <color indexed="8"/>
      <name val="Arial"/>
      <family val="2"/>
      <charset val="238"/>
    </font>
    <font>
      <sz val="10"/>
      <name val="Arial"/>
      <family val="2"/>
      <charset val="238"/>
    </font>
    <font>
      <b/>
      <sz val="10"/>
      <name val="Arial"/>
      <family val="2"/>
    </font>
    <font>
      <sz val="8"/>
      <name val="Arial"/>
      <family val="2"/>
    </font>
    <font>
      <sz val="10"/>
      <name val="Arial"/>
      <family val="2"/>
    </font>
    <font>
      <sz val="8"/>
      <color indexed="8"/>
      <name val="Arial"/>
      <family val="2"/>
    </font>
    <font>
      <b/>
      <sz val="12"/>
      <name val="Arial"/>
      <family val="2"/>
      <charset val="238"/>
    </font>
    <font>
      <sz val="12"/>
      <name val="Arial"/>
      <family val="2"/>
      <charset val="238"/>
    </font>
    <font>
      <sz val="9"/>
      <name val="Arial"/>
      <family val="2"/>
    </font>
    <font>
      <b/>
      <sz val="9"/>
      <name val="Arial"/>
      <family val="2"/>
    </font>
    <font>
      <b/>
      <sz val="9"/>
      <name val="Arial Narrow"/>
      <family val="2"/>
    </font>
    <font>
      <b/>
      <shadow/>
      <sz val="9"/>
      <name val="Arial"/>
      <family val="2"/>
    </font>
    <font>
      <b/>
      <vertAlign val="superscript"/>
      <sz val="9"/>
      <name val="Arial"/>
      <family val="2"/>
    </font>
    <font>
      <shadow/>
      <u val="double"/>
      <vertAlign val="superscript"/>
      <sz val="9"/>
      <name val="Arial"/>
      <family val="2"/>
    </font>
    <font>
      <shadow/>
      <sz val="9"/>
      <name val="Arial"/>
      <family val="2"/>
    </font>
    <font>
      <shadow/>
      <sz val="9"/>
      <name val="Arial"/>
      <family val="2"/>
      <charset val="238"/>
    </font>
    <font>
      <shadow/>
      <vertAlign val="subscript"/>
      <sz val="9"/>
      <name val="Arial"/>
      <family val="2"/>
    </font>
    <font>
      <sz val="9"/>
      <name val="Arial"/>
      <family val="2"/>
      <charset val="238"/>
    </font>
    <font>
      <b/>
      <shadow/>
      <sz val="11"/>
      <name val="Arial"/>
      <family val="2"/>
    </font>
    <font>
      <shadow/>
      <sz val="10"/>
      <name val="Arial"/>
      <family val="2"/>
    </font>
    <font>
      <sz val="8"/>
      <name val="Arial Narrow"/>
      <family val="2"/>
    </font>
    <font>
      <sz val="9"/>
      <name val="Arial Narrow"/>
      <family val="2"/>
    </font>
    <font>
      <vertAlign val="superscript"/>
      <sz val="8"/>
      <name val="Arial Narrow"/>
      <family val="2"/>
    </font>
    <font>
      <b/>
      <sz val="8"/>
      <name val="Arial"/>
      <family val="2"/>
    </font>
    <font>
      <b/>
      <sz val="8"/>
      <name val="Arial Narrow"/>
      <family val="2"/>
    </font>
    <font>
      <sz val="9"/>
      <color indexed="8"/>
      <name val="MS Sans Serif"/>
      <family val="2"/>
      <charset val="238"/>
    </font>
    <font>
      <sz val="10"/>
      <color indexed="10"/>
      <name val="Arial"/>
      <family val="2"/>
      <charset val="238"/>
    </font>
    <font>
      <i/>
      <sz val="10"/>
      <name val="Cambria"/>
      <family val="1"/>
      <charset val="238"/>
    </font>
    <font>
      <sz val="10"/>
      <name val="Cambria"/>
      <family val="1"/>
      <charset val="238"/>
    </font>
    <font>
      <sz val="10"/>
      <color indexed="10"/>
      <name val="Arial"/>
      <family val="2"/>
    </font>
    <font>
      <sz val="10"/>
      <color rgb="FF0000FF"/>
      <name val="Arial"/>
      <family val="2"/>
      <charset val="238"/>
    </font>
    <font>
      <sz val="10"/>
      <color rgb="FF0000FF"/>
      <name val="MS Sans Serif"/>
      <family val="2"/>
      <charset val="238"/>
    </font>
    <font>
      <sz val="10"/>
      <color rgb="FF0000FF"/>
      <name val="Arial"/>
      <family val="2"/>
    </font>
    <font>
      <shadow/>
      <sz val="8"/>
      <name val="Arial"/>
      <family val="2"/>
      <charset val="238"/>
    </font>
    <font>
      <sz val="6"/>
      <name val="Arial"/>
      <family val="2"/>
      <charset val="238"/>
    </font>
    <font>
      <b/>
      <sz val="8"/>
      <color theme="1" tint="0.14999847407452621"/>
      <name val="Arial"/>
      <family val="2"/>
      <charset val="238"/>
    </font>
    <font>
      <sz val="8"/>
      <color theme="1" tint="0.14999847407452621"/>
      <name val="Arial Narrow"/>
      <family val="2"/>
      <charset val="238"/>
    </font>
    <font>
      <b/>
      <sz val="9"/>
      <color theme="1" tint="0.14999847407452621"/>
      <name val="Arial"/>
      <family val="2"/>
      <charset val="238"/>
    </font>
    <font>
      <shadow/>
      <sz val="9"/>
      <color rgb="FF0000FF"/>
      <name val="Arial"/>
      <family val="2"/>
      <charset val="238"/>
    </font>
    <font>
      <sz val="8"/>
      <name val="Arial Narrow"/>
      <family val="2"/>
      <charset val="238"/>
    </font>
    <font>
      <sz val="9"/>
      <name val="Arial Narrow"/>
      <family val="2"/>
      <charset val="238"/>
    </font>
    <font>
      <b/>
      <sz val="9"/>
      <name val="Arial Narrow"/>
      <family val="2"/>
      <charset val="238"/>
    </font>
    <font>
      <b/>
      <shadow/>
      <sz val="9"/>
      <name val="Arial"/>
      <family val="2"/>
      <charset val="238"/>
    </font>
    <font>
      <u/>
      <sz val="9"/>
      <color indexed="12"/>
      <name val="Arial"/>
      <family val="2"/>
      <charset val="238"/>
    </font>
    <font>
      <u/>
      <sz val="10"/>
      <color rgb="FF0000FF"/>
      <name val="Arial"/>
      <family val="2"/>
      <charset val="238"/>
    </font>
    <font>
      <shadow/>
      <u/>
      <sz val="10"/>
      <name val="Arial"/>
      <family val="2"/>
      <charset val="238"/>
    </font>
    <font>
      <sz val="11"/>
      <color rgb="FF0000FF"/>
      <name val="Calibri"/>
      <family val="2"/>
      <charset val="238"/>
      <scheme val="minor"/>
    </font>
    <font>
      <u/>
      <sz val="11"/>
      <color rgb="FF0000FF"/>
      <name val="Calibri"/>
      <family val="2"/>
      <charset val="238"/>
      <scheme val="minor"/>
    </font>
    <font>
      <sz val="11"/>
      <color indexed="8"/>
      <name val="Calibri"/>
      <family val="2"/>
      <charset val="238"/>
      <scheme val="minor"/>
    </font>
    <font>
      <sz val="8"/>
      <color indexed="8"/>
      <name val="MS Sans Serif"/>
      <family val="2"/>
    </font>
    <font>
      <strike/>
      <sz val="10"/>
      <color rgb="FF0000FF"/>
      <name val="Calibri"/>
      <family val="2"/>
      <charset val="238"/>
      <scheme val="minor"/>
    </font>
    <font>
      <strike/>
      <sz val="10"/>
      <color rgb="FFFF0000"/>
      <name val="Calibri"/>
      <family val="2"/>
      <charset val="238"/>
      <scheme val="minor"/>
    </font>
    <font>
      <sz val="9"/>
      <color theme="4" tint="-0.249977111117893"/>
      <name val="Arial"/>
      <family val="2"/>
      <charset val="238"/>
    </font>
    <font>
      <b/>
      <sz val="9"/>
      <color theme="4" tint="-0.249977111117893"/>
      <name val="Arial"/>
      <family val="2"/>
      <charset val="238"/>
    </font>
    <font>
      <sz val="8"/>
      <color theme="4" tint="-0.249977111117893"/>
      <name val="Arial"/>
      <family val="2"/>
      <charset val="238"/>
    </font>
  </fonts>
  <fills count="37">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5"/>
      </patternFill>
    </fill>
    <fill>
      <patternFill patternType="solid">
        <fgColor indexed="46"/>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29"/>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65"/>
        <bgColor indexed="64"/>
      </patternFill>
    </fill>
    <fill>
      <patternFill patternType="solid">
        <fgColor rgb="FFD9D9FF"/>
        <bgColor indexed="64"/>
      </patternFill>
    </fill>
    <fill>
      <patternFill patternType="solid">
        <fgColor rgb="FFE5E5FF"/>
        <bgColor indexed="64"/>
      </patternFill>
    </fill>
    <fill>
      <patternFill patternType="solid">
        <fgColor rgb="FFFFFFB9"/>
        <bgColor indexed="64"/>
      </patternFill>
    </fill>
    <fill>
      <patternFill patternType="solid">
        <fgColor rgb="FFFFB3B3"/>
        <bgColor indexed="64"/>
      </patternFill>
    </fill>
    <fill>
      <patternFill patternType="solid">
        <fgColor rgb="FFC8C8C8"/>
        <bgColor indexed="64"/>
      </patternFill>
    </fill>
    <fill>
      <patternFill patternType="solid">
        <fgColor rgb="FFC1E0FF"/>
        <bgColor indexed="64"/>
      </patternFill>
    </fill>
    <fill>
      <patternFill patternType="solid">
        <fgColor rgb="FFFFE0C1"/>
        <bgColor indexed="64"/>
      </patternFill>
    </fill>
    <fill>
      <patternFill patternType="solid">
        <fgColor rgb="FFE1E1FF"/>
        <bgColor indexed="64"/>
      </patternFill>
    </fill>
    <fill>
      <patternFill patternType="solid">
        <fgColor rgb="FFDEDEDE"/>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CCFFFF"/>
        <bgColor indexed="64"/>
      </patternFill>
    </fill>
  </fills>
  <borders count="5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right/>
      <top/>
      <bottom style="double">
        <color indexed="10"/>
      </bottom>
      <diagonal/>
    </border>
    <border>
      <left/>
      <right/>
      <top style="thin">
        <color indexed="56"/>
      </top>
      <bottom style="double">
        <color indexed="56"/>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thin">
        <color indexed="23"/>
      </top>
      <bottom/>
      <diagonal/>
    </border>
    <border>
      <left/>
      <right/>
      <top/>
      <bottom style="thin">
        <color indexed="23"/>
      </bottom>
      <diagonal/>
    </border>
    <border>
      <left style="thin">
        <color indexed="23"/>
      </left>
      <right style="thin">
        <color indexed="23"/>
      </right>
      <top/>
      <bottom style="thin">
        <color indexed="23"/>
      </bottom>
      <diagonal/>
    </border>
    <border>
      <left style="thin">
        <color indexed="23"/>
      </left>
      <right style="thin">
        <color indexed="23"/>
      </right>
      <top/>
      <bottom/>
      <diagonal/>
    </border>
    <border>
      <left style="thin">
        <color indexed="23"/>
      </left>
      <right/>
      <top/>
      <bottom style="thin">
        <color indexed="23"/>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style="thin">
        <color indexed="23"/>
      </top>
      <bottom style="thin">
        <color indexed="23"/>
      </bottom>
      <diagonal/>
    </border>
    <border>
      <left/>
      <right style="thin">
        <color indexed="23"/>
      </right>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style="thin">
        <color indexed="23"/>
      </left>
      <right/>
      <top style="thin">
        <color indexed="23"/>
      </top>
      <bottom/>
      <diagonal/>
    </border>
    <border>
      <left/>
      <right style="thin">
        <color indexed="23"/>
      </right>
      <top/>
      <bottom/>
      <diagonal/>
    </border>
    <border>
      <left style="thin">
        <color indexed="23"/>
      </left>
      <right/>
      <top/>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slantDashDot">
        <color indexed="23"/>
      </bottom>
      <diagonal/>
    </border>
    <border>
      <left/>
      <right/>
      <top/>
      <bottom style="slantDashDot">
        <color theme="1" tint="0.499984740745262"/>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bottom style="slantDashDot">
        <color theme="0" tint="-0.499984740745262"/>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7" borderId="0" applyNumberFormat="0" applyBorder="0" applyAlignment="0" applyProtection="0"/>
    <xf numFmtId="0" fontId="2" fillId="6" borderId="0" applyNumberFormat="0" applyBorder="0" applyAlignment="0" applyProtection="0"/>
    <xf numFmtId="0" fontId="2" fillId="4" borderId="0" applyNumberFormat="0" applyBorder="0" applyAlignment="0" applyProtection="0"/>
    <xf numFmtId="0" fontId="3" fillId="6"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3" borderId="0" applyNumberFormat="0" applyBorder="0" applyAlignment="0" applyProtection="0"/>
    <xf numFmtId="0" fontId="3" fillId="13"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4" fillId="8" borderId="0" applyNumberFormat="0" applyBorder="0" applyAlignment="0" applyProtection="0"/>
    <xf numFmtId="0" fontId="5" fillId="16" borderId="2" applyNumberFormat="0" applyAlignment="0" applyProtection="0"/>
    <xf numFmtId="0" fontId="6" fillId="17" borderId="3" applyNumberFormat="0" applyAlignment="0" applyProtection="0"/>
    <xf numFmtId="0" fontId="7" fillId="0" borderId="0" applyNumberFormat="0" applyFill="0" applyBorder="0" applyAlignment="0" applyProtection="0"/>
    <xf numFmtId="0" fontId="8" fillId="6" borderId="0" applyNumberFormat="0" applyBorder="0" applyAlignment="0" applyProtection="0"/>
    <xf numFmtId="0" fontId="9" fillId="0" borderId="4"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9" borderId="2" applyNumberFormat="0" applyAlignment="0" applyProtection="0"/>
    <xf numFmtId="0" fontId="14" fillId="0" borderId="8" applyNumberFormat="0" applyFill="0" applyAlignment="0" applyProtection="0"/>
    <xf numFmtId="0" fontId="15" fillId="9" borderId="0" applyNumberFormat="0" applyBorder="0" applyAlignment="0" applyProtection="0"/>
    <xf numFmtId="0" fontId="16" fillId="4" borderId="1" applyNumberFormat="0" applyFont="0" applyAlignment="0" applyProtection="0"/>
    <xf numFmtId="0" fontId="43" fillId="0" borderId="0"/>
    <xf numFmtId="0" fontId="43" fillId="0" borderId="0"/>
    <xf numFmtId="0" fontId="43" fillId="0" borderId="0"/>
    <xf numFmtId="0" fontId="17" fillId="16" borderId="7"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14" fillId="0" borderId="0" applyNumberFormat="0" applyFill="0" applyBorder="0" applyAlignment="0" applyProtection="0"/>
    <xf numFmtId="0" fontId="20" fillId="0" borderId="0"/>
    <xf numFmtId="0" fontId="20" fillId="0" borderId="0"/>
    <xf numFmtId="0" fontId="1" fillId="0" borderId="0"/>
  </cellStyleXfs>
  <cellXfs count="769">
    <xf numFmtId="0" fontId="0" fillId="0" borderId="0" xfId="0" applyNumberFormat="1" applyFill="1" applyBorder="1" applyAlignment="1" applyProtection="1"/>
    <xf numFmtId="0" fontId="23" fillId="0" borderId="0" xfId="0" applyNumberFormat="1" applyFont="1" applyFill="1" applyBorder="1" applyAlignment="1" applyProtection="1">
      <alignment vertical="center"/>
    </xf>
    <xf numFmtId="0" fontId="23" fillId="0" borderId="0" xfId="0" applyNumberFormat="1" applyFont="1" applyFill="1" applyBorder="1" applyAlignment="1" applyProtection="1">
      <alignment horizontal="center" vertical="center"/>
    </xf>
    <xf numFmtId="0" fontId="25" fillId="0" borderId="10" xfId="0" applyFont="1" applyBorder="1" applyAlignment="1">
      <alignment horizontal="center" vertical="center" wrapText="1"/>
    </xf>
    <xf numFmtId="0" fontId="25" fillId="0" borderId="0" xfId="0" applyFont="1" applyBorder="1" applyAlignment="1">
      <alignment horizontal="center" vertical="center" wrapText="1"/>
    </xf>
    <xf numFmtId="0" fontId="29" fillId="18" borderId="0" xfId="0" applyNumberFormat="1" applyFont="1" applyFill="1" applyBorder="1" applyAlignment="1" applyProtection="1">
      <alignment vertical="center" wrapText="1"/>
    </xf>
    <xf numFmtId="0" fontId="29" fillId="18" borderId="0" xfId="0" applyNumberFormat="1" applyFont="1" applyFill="1" applyBorder="1" applyAlignment="1" applyProtection="1">
      <alignment vertical="center"/>
    </xf>
    <xf numFmtId="0" fontId="29" fillId="0" borderId="0" xfId="0" applyNumberFormat="1" applyFont="1" applyFill="1" applyBorder="1" applyAlignment="1" applyProtection="1">
      <alignment vertical="center"/>
    </xf>
    <xf numFmtId="0" fontId="24" fillId="0" borderId="0" xfId="0" applyNumberFormat="1" applyFont="1" applyFill="1" applyBorder="1" applyAlignment="1" applyProtection="1">
      <alignment vertical="center"/>
    </xf>
    <xf numFmtId="3" fontId="29" fillId="0" borderId="11" xfId="0" applyNumberFormat="1" applyFont="1" applyFill="1" applyBorder="1" applyAlignment="1" applyProtection="1">
      <alignment vertical="center"/>
    </xf>
    <xf numFmtId="0" fontId="24" fillId="18" borderId="0" xfId="0" applyNumberFormat="1" applyFont="1" applyFill="1" applyBorder="1" applyAlignment="1" applyProtection="1">
      <alignment horizontal="center" vertical="center"/>
    </xf>
    <xf numFmtId="0" fontId="22" fillId="18" borderId="0" xfId="0" applyNumberFormat="1" applyFont="1" applyFill="1" applyBorder="1" applyAlignment="1" applyProtection="1">
      <alignment horizontal="right" vertical="center"/>
    </xf>
    <xf numFmtId="0" fontId="29" fillId="18" borderId="12" xfId="0" applyNumberFormat="1" applyFont="1" applyFill="1" applyBorder="1" applyAlignment="1" applyProtection="1">
      <alignment vertical="center"/>
    </xf>
    <xf numFmtId="3" fontId="24" fillId="19" borderId="11" xfId="0" applyNumberFormat="1" applyFont="1" applyFill="1" applyBorder="1" applyAlignment="1" applyProtection="1">
      <alignment vertical="center"/>
    </xf>
    <xf numFmtId="0" fontId="24" fillId="19" borderId="11" xfId="0" applyNumberFormat="1" applyFont="1" applyFill="1" applyBorder="1" applyAlignment="1" applyProtection="1">
      <alignment vertical="center" wrapText="1"/>
    </xf>
    <xf numFmtId="3" fontId="29" fillId="0" borderId="14" xfId="0" applyNumberFormat="1" applyFont="1" applyFill="1" applyBorder="1" applyAlignment="1" applyProtection="1">
      <alignment vertical="center"/>
    </xf>
    <xf numFmtId="3" fontId="29" fillId="0" borderId="15" xfId="0" applyNumberFormat="1" applyFont="1" applyFill="1" applyBorder="1" applyAlignment="1" applyProtection="1">
      <alignment vertical="center"/>
    </xf>
    <xf numFmtId="3" fontId="29" fillId="0" borderId="16" xfId="0" applyNumberFormat="1" applyFont="1" applyFill="1" applyBorder="1" applyAlignment="1" applyProtection="1">
      <alignment vertical="center"/>
    </xf>
    <xf numFmtId="3" fontId="29" fillId="0" borderId="17" xfId="0" applyNumberFormat="1" applyFont="1" applyFill="1" applyBorder="1" applyAlignment="1" applyProtection="1">
      <alignment vertical="center"/>
    </xf>
    <xf numFmtId="3" fontId="29" fillId="0" borderId="18" xfId="0" applyNumberFormat="1" applyFont="1" applyFill="1" applyBorder="1" applyAlignment="1" applyProtection="1">
      <alignment vertical="center"/>
    </xf>
    <xf numFmtId="0" fontId="24" fillId="19" borderId="11" xfId="0" applyNumberFormat="1" applyFont="1" applyFill="1" applyBorder="1" applyAlignment="1" applyProtection="1">
      <alignment horizontal="left" vertical="center" indent="1"/>
    </xf>
    <xf numFmtId="0" fontId="29" fillId="0" borderId="15" xfId="0" applyNumberFormat="1" applyFont="1" applyFill="1" applyBorder="1" applyAlignment="1" applyProtection="1">
      <alignment horizontal="left" vertical="center" indent="1"/>
    </xf>
    <xf numFmtId="0" fontId="29" fillId="0" borderId="14" xfId="0" applyNumberFormat="1" applyFont="1" applyFill="1" applyBorder="1" applyAlignment="1" applyProtection="1">
      <alignment horizontal="left" vertical="center" indent="1"/>
    </xf>
    <xf numFmtId="0" fontId="29" fillId="0" borderId="16" xfId="0" applyNumberFormat="1" applyFont="1" applyFill="1" applyBorder="1" applyAlignment="1" applyProtection="1">
      <alignment horizontal="left" vertical="center" indent="1"/>
    </xf>
    <xf numFmtId="0" fontId="29" fillId="0" borderId="17" xfId="0" applyNumberFormat="1" applyFont="1" applyFill="1" applyBorder="1" applyAlignment="1" applyProtection="1">
      <alignment horizontal="left" vertical="center" indent="1"/>
    </xf>
    <xf numFmtId="3" fontId="29" fillId="0" borderId="15" xfId="0" applyNumberFormat="1" applyFont="1" applyFill="1" applyBorder="1" applyAlignment="1">
      <alignment vertical="center"/>
    </xf>
    <xf numFmtId="3" fontId="29" fillId="0" borderId="18" xfId="0" applyNumberFormat="1" applyFont="1" applyFill="1" applyBorder="1" applyAlignment="1">
      <alignment vertical="center"/>
    </xf>
    <xf numFmtId="0" fontId="32" fillId="0" borderId="15" xfId="0" applyFont="1" applyFill="1" applyBorder="1" applyAlignment="1" applyProtection="1">
      <alignment horizontal="left" vertical="center" indent="1"/>
    </xf>
    <xf numFmtId="0" fontId="32" fillId="0" borderId="14" xfId="0" applyFont="1" applyFill="1" applyBorder="1" applyAlignment="1" applyProtection="1">
      <alignment horizontal="left" vertical="center" indent="1"/>
    </xf>
    <xf numFmtId="0" fontId="32" fillId="0" borderId="16" xfId="0" applyFont="1" applyFill="1" applyBorder="1" applyAlignment="1" applyProtection="1">
      <alignment horizontal="left" vertical="center" indent="1"/>
    </xf>
    <xf numFmtId="0" fontId="32" fillId="0" borderId="17" xfId="0" applyFont="1" applyFill="1" applyBorder="1" applyAlignment="1" applyProtection="1">
      <alignment horizontal="left" vertical="center" indent="1"/>
    </xf>
    <xf numFmtId="3" fontId="29" fillId="0" borderId="17" xfId="0" applyNumberFormat="1" applyFont="1" applyFill="1" applyBorder="1" applyAlignment="1">
      <alignment vertical="center"/>
    </xf>
    <xf numFmtId="0" fontId="32" fillId="0" borderId="17" xfId="0" applyFont="1" applyFill="1" applyBorder="1" applyAlignment="1" applyProtection="1">
      <alignment horizontal="left" vertical="center" wrapText="1" indent="1"/>
    </xf>
    <xf numFmtId="0" fontId="32" fillId="0" borderId="14" xfId="0" applyFont="1" applyFill="1" applyBorder="1" applyAlignment="1" applyProtection="1">
      <alignment horizontal="left" vertical="center" wrapText="1" indent="1"/>
    </xf>
    <xf numFmtId="3" fontId="32" fillId="0" borderId="17" xfId="0" applyNumberFormat="1" applyFont="1" applyFill="1" applyBorder="1" applyAlignment="1">
      <alignment vertical="center"/>
    </xf>
    <xf numFmtId="3" fontId="32" fillId="0" borderId="17" xfId="0" applyNumberFormat="1" applyFont="1" applyFill="1" applyBorder="1" applyAlignment="1" applyProtection="1">
      <alignment horizontal="right" vertical="center"/>
      <protection locked="0"/>
    </xf>
    <xf numFmtId="3" fontId="29" fillId="0" borderId="16" xfId="0" applyNumberFormat="1" applyFont="1" applyFill="1" applyBorder="1" applyAlignment="1">
      <alignment vertical="center"/>
    </xf>
    <xf numFmtId="0" fontId="32" fillId="0" borderId="19" xfId="0" applyFont="1" applyFill="1" applyBorder="1" applyAlignment="1" applyProtection="1">
      <alignment horizontal="left" vertical="center" indent="1"/>
    </xf>
    <xf numFmtId="0" fontId="32" fillId="0" borderId="11" xfId="0" applyFont="1" applyFill="1" applyBorder="1" applyAlignment="1" applyProtection="1">
      <alignment horizontal="left" vertical="center" indent="1"/>
    </xf>
    <xf numFmtId="0" fontId="24" fillId="20" borderId="11" xfId="0" applyNumberFormat="1" applyFont="1" applyFill="1" applyBorder="1" applyAlignment="1" applyProtection="1">
      <alignment vertical="center" wrapText="1"/>
    </xf>
    <xf numFmtId="3" fontId="24" fillId="20" borderId="11" xfId="0" applyNumberFormat="1" applyFont="1" applyFill="1" applyBorder="1" applyAlignment="1" applyProtection="1">
      <alignment vertical="center"/>
    </xf>
    <xf numFmtId="0" fontId="33" fillId="21" borderId="20" xfId="0" applyNumberFormat="1" applyFont="1" applyFill="1" applyBorder="1" applyAlignment="1" applyProtection="1">
      <alignment vertical="center"/>
    </xf>
    <xf numFmtId="0" fontId="35" fillId="21" borderId="21" xfId="0" applyNumberFormat="1" applyFont="1" applyFill="1" applyBorder="1" applyAlignment="1" applyProtection="1"/>
    <xf numFmtId="3" fontId="33" fillId="21" borderId="11" xfId="0" applyNumberFormat="1" applyFont="1" applyFill="1" applyBorder="1" applyAlignment="1" applyProtection="1">
      <alignment vertical="center"/>
    </xf>
    <xf numFmtId="3" fontId="29" fillId="0" borderId="22" xfId="0" applyNumberFormat="1" applyFont="1" applyFill="1" applyBorder="1" applyAlignment="1">
      <alignment vertical="center"/>
    </xf>
    <xf numFmtId="0" fontId="22" fillId="0" borderId="0" xfId="0" applyNumberFormat="1" applyFont="1" applyFill="1" applyBorder="1" applyAlignment="1" applyProtection="1">
      <alignment vertical="center" wrapText="1"/>
    </xf>
    <xf numFmtId="0" fontId="22"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left" vertical="center" wrapText="1"/>
    </xf>
    <xf numFmtId="0" fontId="22" fillId="0" borderId="0" xfId="0" applyNumberFormat="1" applyFont="1" applyFill="1" applyBorder="1" applyAlignment="1" applyProtection="1">
      <alignment vertical="center"/>
    </xf>
    <xf numFmtId="0" fontId="39" fillId="0" borderId="0" xfId="0" applyFont="1" applyBorder="1" applyAlignment="1">
      <alignment horizontal="center" vertical="center"/>
    </xf>
    <xf numFmtId="0" fontId="39" fillId="0" borderId="0" xfId="0" applyFont="1" applyBorder="1" applyAlignment="1">
      <alignment vertical="center"/>
    </xf>
    <xf numFmtId="0" fontId="31" fillId="0" borderId="0" xfId="0" applyNumberFormat="1" applyFont="1" applyFill="1" applyBorder="1" applyAlignment="1" applyProtection="1">
      <alignment vertical="center"/>
    </xf>
    <xf numFmtId="0" fontId="31" fillId="0" borderId="0" xfId="0" applyFont="1" applyBorder="1" applyAlignment="1">
      <alignment vertical="center"/>
    </xf>
    <xf numFmtId="0" fontId="22" fillId="0" borderId="0" xfId="0" applyFont="1" applyBorder="1" applyAlignment="1">
      <alignment horizontal="center" vertical="center"/>
    </xf>
    <xf numFmtId="0" fontId="22" fillId="0" borderId="0" xfId="0" quotePrefix="1" applyFont="1" applyBorder="1" applyAlignment="1">
      <alignment horizontal="left" vertical="center"/>
    </xf>
    <xf numFmtId="0" fontId="39" fillId="0" borderId="0" xfId="0" quotePrefix="1" applyFont="1" applyBorder="1" applyAlignment="1">
      <alignment horizontal="center" vertical="center"/>
    </xf>
    <xf numFmtId="0" fontId="39" fillId="0" borderId="0" xfId="0" quotePrefix="1" applyFont="1" applyBorder="1" applyAlignment="1">
      <alignment horizontal="left" vertical="center"/>
    </xf>
    <xf numFmtId="0" fontId="22" fillId="0" borderId="0" xfId="0" quotePrefix="1" applyFont="1" applyBorder="1" applyAlignment="1">
      <alignment horizontal="center" vertical="center"/>
    </xf>
    <xf numFmtId="0" fontId="22" fillId="0" borderId="0" xfId="0" applyFont="1" applyBorder="1" applyAlignment="1">
      <alignment vertical="center"/>
    </xf>
    <xf numFmtId="0" fontId="31" fillId="0" borderId="0" xfId="0" quotePrefix="1" applyFont="1" applyBorder="1" applyAlignment="1">
      <alignment horizontal="left" vertical="center" wrapText="1"/>
    </xf>
    <xf numFmtId="0" fontId="22" fillId="0" borderId="0" xfId="0" quotePrefix="1" applyFont="1" applyBorder="1" applyAlignment="1">
      <alignment horizontal="left" vertical="center" wrapText="1"/>
    </xf>
    <xf numFmtId="0" fontId="31" fillId="0" borderId="0" xfId="0" quotePrefix="1"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40" fillId="0" borderId="0" xfId="0" applyFont="1" applyBorder="1" applyAlignment="1">
      <alignment horizontal="center" vertical="center"/>
    </xf>
    <xf numFmtId="0" fontId="39" fillId="0" borderId="0" xfId="0" quotePrefix="1" applyNumberFormat="1" applyFont="1" applyFill="1" applyBorder="1" applyAlignment="1" applyProtection="1">
      <alignment horizontal="center" vertical="center"/>
    </xf>
    <xf numFmtId="0" fontId="31" fillId="0" borderId="23" xfId="0" quotePrefix="1" applyFont="1" applyBorder="1" applyAlignment="1">
      <alignment horizontal="left" vertical="center" wrapText="1"/>
    </xf>
    <xf numFmtId="0" fontId="31" fillId="0" borderId="23" xfId="0" quotePrefix="1" applyFont="1" applyBorder="1" applyAlignment="1">
      <alignment horizontal="center" vertical="center" wrapText="1"/>
    </xf>
    <xf numFmtId="0" fontId="31" fillId="0" borderId="23" xfId="0" quotePrefix="1" applyNumberFormat="1" applyFont="1" applyFill="1" applyBorder="1" applyAlignment="1" applyProtection="1">
      <alignment horizontal="left" vertical="center"/>
    </xf>
    <xf numFmtId="0" fontId="22" fillId="0" borderId="0" xfId="0" quotePrefix="1" applyNumberFormat="1" applyFont="1" applyFill="1" applyBorder="1" applyAlignment="1" applyProtection="1">
      <alignment horizontal="center" vertical="center"/>
    </xf>
    <xf numFmtId="0" fontId="31" fillId="0" borderId="0"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center"/>
    </xf>
    <xf numFmtId="1" fontId="38" fillId="0" borderId="0" xfId="0" applyNumberFormat="1" applyFont="1" applyAlignment="1">
      <alignment vertical="center" wrapText="1"/>
    </xf>
    <xf numFmtId="0" fontId="38" fillId="0" borderId="0" xfId="0" applyFont="1" applyAlignment="1">
      <alignment vertical="center"/>
    </xf>
    <xf numFmtId="0" fontId="38" fillId="0" borderId="0" xfId="0" applyFont="1" applyAlignment="1">
      <alignment horizontal="right" vertical="center"/>
    </xf>
    <xf numFmtId="3" fontId="39" fillId="0" borderId="0" xfId="0" applyNumberFormat="1" applyFont="1" applyFill="1" applyBorder="1" applyAlignment="1" applyProtection="1">
      <alignment vertical="center"/>
    </xf>
    <xf numFmtId="3" fontId="22" fillId="0" borderId="0" xfId="0" quotePrefix="1" applyNumberFormat="1" applyFont="1" applyFill="1" applyBorder="1" applyAlignment="1" applyProtection="1">
      <alignment horizontal="left" vertical="center"/>
    </xf>
    <xf numFmtId="3" fontId="31" fillId="0" borderId="0" xfId="0" quotePrefix="1" applyNumberFormat="1" applyFont="1" applyFill="1" applyBorder="1" applyAlignment="1" applyProtection="1">
      <alignment horizontal="left" vertical="center"/>
    </xf>
    <xf numFmtId="3" fontId="22" fillId="0" borderId="0" xfId="0" applyNumberFormat="1" applyFont="1" applyFill="1" applyBorder="1" applyAlignment="1" applyProtection="1">
      <alignment vertical="center"/>
    </xf>
    <xf numFmtId="3" fontId="31" fillId="0" borderId="0" xfId="0" quotePrefix="1" applyNumberFormat="1" applyFont="1" applyFill="1" applyBorder="1" applyAlignment="1" applyProtection="1">
      <alignment horizontal="left" vertical="center" wrapText="1"/>
    </xf>
    <xf numFmtId="3" fontId="31" fillId="0" borderId="0" xfId="0" applyNumberFormat="1" applyFont="1" applyFill="1" applyBorder="1" applyAlignment="1" applyProtection="1">
      <alignment vertical="center"/>
    </xf>
    <xf numFmtId="3" fontId="22" fillId="0" borderId="0" xfId="0" applyNumberFormat="1" applyFont="1" applyFill="1" applyBorder="1" applyAlignment="1" applyProtection="1">
      <alignment horizontal="left" vertical="center"/>
    </xf>
    <xf numFmtId="0" fontId="31" fillId="0" borderId="0" xfId="0" quotePrefix="1" applyNumberFormat="1" applyFont="1" applyFill="1" applyBorder="1" applyAlignment="1" applyProtection="1">
      <alignment horizontal="left" vertical="center"/>
    </xf>
    <xf numFmtId="0" fontId="29" fillId="0" borderId="18" xfId="0" applyNumberFormat="1" applyFont="1" applyFill="1" applyBorder="1" applyAlignment="1" applyProtection="1">
      <alignment horizontal="left" vertical="center" indent="1"/>
    </xf>
    <xf numFmtId="0" fontId="32" fillId="0" borderId="18" xfId="0" applyFont="1" applyFill="1" applyBorder="1" applyAlignment="1" applyProtection="1">
      <alignment horizontal="left" vertical="center" indent="1"/>
    </xf>
    <xf numFmtId="3" fontId="38" fillId="0" borderId="17" xfId="0" applyNumberFormat="1" applyFont="1" applyBorder="1" applyAlignment="1">
      <alignment horizontal="right" vertical="center" indent="1"/>
    </xf>
    <xf numFmtId="0" fontId="28" fillId="0" borderId="0" xfId="0" applyNumberFormat="1" applyFont="1" applyFill="1" applyBorder="1" applyAlignment="1" applyProtection="1">
      <alignment vertical="center"/>
    </xf>
    <xf numFmtId="0" fontId="27" fillId="0" borderId="0" xfId="0" applyNumberFormat="1" applyFont="1" applyFill="1" applyBorder="1" applyAlignment="1" applyProtection="1">
      <alignment vertical="center"/>
    </xf>
    <xf numFmtId="0" fontId="30" fillId="0" borderId="0" xfId="0" quotePrefix="1" applyNumberFormat="1" applyFont="1" applyFill="1" applyBorder="1" applyAlignment="1" applyProtection="1">
      <alignment horizontal="left" vertical="center" wrapText="1"/>
    </xf>
    <xf numFmtId="0" fontId="42" fillId="0" borderId="0" xfId="0" applyNumberFormat="1" applyFont="1" applyFill="1" applyBorder="1" applyAlignment="1" applyProtection="1">
      <alignment vertical="center" wrapText="1"/>
    </xf>
    <xf numFmtId="0" fontId="42" fillId="0" borderId="0" xfId="0" applyNumberFormat="1" applyFont="1" applyFill="1" applyBorder="1" applyAlignment="1" applyProtection="1">
      <alignment vertical="center"/>
    </xf>
    <xf numFmtId="0" fontId="25" fillId="0" borderId="13" xfId="0" applyNumberFormat="1" applyFont="1" applyFill="1" applyBorder="1" applyAlignment="1" applyProtection="1">
      <alignment horizontal="center" vertical="center" wrapText="1"/>
    </xf>
    <xf numFmtId="3" fontId="23" fillId="0" borderId="11" xfId="0" applyNumberFormat="1" applyFont="1" applyBorder="1" applyAlignment="1">
      <alignment horizontal="right" vertical="center" indent="1"/>
    </xf>
    <xf numFmtId="3" fontId="23" fillId="0" borderId="11" xfId="0" applyNumberFormat="1" applyFont="1" applyFill="1" applyBorder="1" applyAlignment="1" applyProtection="1">
      <alignment horizontal="right" vertical="center" wrapText="1" indent="1"/>
    </xf>
    <xf numFmtId="3" fontId="23" fillId="0" borderId="14" xfId="0" applyNumberFormat="1" applyFont="1" applyBorder="1" applyAlignment="1">
      <alignment horizontal="right" vertical="center" indent="1"/>
    </xf>
    <xf numFmtId="0" fontId="25" fillId="0" borderId="23" xfId="0" quotePrefix="1" applyFont="1" applyBorder="1" applyAlignment="1">
      <alignment horizontal="left" vertical="center" indent="1"/>
    </xf>
    <xf numFmtId="0" fontId="25" fillId="0" borderId="23" xfId="0" applyNumberFormat="1" applyFont="1" applyFill="1" applyBorder="1" applyAlignment="1" applyProtection="1">
      <alignment horizontal="left" vertical="center" wrapText="1" indent="1"/>
    </xf>
    <xf numFmtId="0" fontId="23" fillId="0" borderId="23" xfId="0" applyNumberFormat="1" applyFont="1" applyFill="1" applyBorder="1" applyAlignment="1" applyProtection="1">
      <alignment horizontal="left" vertical="center" wrapText="1" indent="1"/>
    </xf>
    <xf numFmtId="0" fontId="23" fillId="0" borderId="23" xfId="0" applyNumberFormat="1" applyFont="1" applyFill="1" applyBorder="1" applyAlignment="1" applyProtection="1">
      <alignment vertical="center"/>
    </xf>
    <xf numFmtId="3" fontId="24" fillId="21" borderId="11" xfId="0" applyNumberFormat="1" applyFont="1" applyFill="1" applyBorder="1" applyAlignment="1" applyProtection="1">
      <alignment vertical="center"/>
    </xf>
    <xf numFmtId="3" fontId="29" fillId="21" borderId="15" xfId="0" applyNumberFormat="1" applyFont="1" applyFill="1" applyBorder="1" applyAlignment="1" applyProtection="1">
      <alignment vertical="center"/>
    </xf>
    <xf numFmtId="3" fontId="29" fillId="21" borderId="14" xfId="0" applyNumberFormat="1" applyFont="1" applyFill="1" applyBorder="1" applyAlignment="1" applyProtection="1">
      <alignment vertical="center"/>
    </xf>
    <xf numFmtId="3" fontId="29" fillId="21" borderId="16" xfId="0" applyNumberFormat="1" applyFont="1" applyFill="1" applyBorder="1" applyAlignment="1" applyProtection="1">
      <alignment vertical="center"/>
    </xf>
    <xf numFmtId="3" fontId="29" fillId="21" borderId="17" xfId="0" applyNumberFormat="1" applyFont="1" applyFill="1" applyBorder="1" applyAlignment="1" applyProtection="1">
      <alignment vertical="center"/>
    </xf>
    <xf numFmtId="3" fontId="29" fillId="21" borderId="18" xfId="0" applyNumberFormat="1" applyFont="1" applyFill="1" applyBorder="1" applyAlignment="1" applyProtection="1">
      <alignment vertical="center"/>
    </xf>
    <xf numFmtId="0" fontId="24" fillId="22" borderId="11" xfId="0" applyNumberFormat="1" applyFont="1" applyFill="1" applyBorder="1" applyAlignment="1" applyProtection="1">
      <alignment horizontal="left" vertical="center" indent="1"/>
    </xf>
    <xf numFmtId="0" fontId="24" fillId="22" borderId="11" xfId="0" applyNumberFormat="1" applyFont="1" applyFill="1" applyBorder="1" applyAlignment="1" applyProtection="1">
      <alignment vertical="center" wrapText="1"/>
    </xf>
    <xf numFmtId="3" fontId="24" fillId="22" borderId="11" xfId="0" applyNumberFormat="1" applyFont="1" applyFill="1" applyBorder="1" applyAlignment="1" applyProtection="1">
      <alignment vertical="center"/>
    </xf>
    <xf numFmtId="0" fontId="44" fillId="0" borderId="0" xfId="39" applyFont="1" applyAlignment="1">
      <alignment vertical="center"/>
    </xf>
    <xf numFmtId="0" fontId="20" fillId="0" borderId="0" xfId="39" applyFont="1" applyAlignment="1">
      <alignment vertical="center"/>
    </xf>
    <xf numFmtId="0" fontId="45" fillId="0" borderId="0" xfId="39" applyFont="1" applyAlignment="1">
      <alignment vertical="center"/>
    </xf>
    <xf numFmtId="0" fontId="38" fillId="0" borderId="0" xfId="39" applyFont="1" applyAlignment="1">
      <alignment horizontal="left" vertical="center"/>
    </xf>
    <xf numFmtId="0" fontId="38" fillId="0" borderId="0" xfId="39" applyFont="1" applyAlignment="1">
      <alignment vertical="center"/>
    </xf>
    <xf numFmtId="0" fontId="44" fillId="0" borderId="0" xfId="39" applyFont="1" applyAlignment="1">
      <alignment horizontal="left" vertical="center"/>
    </xf>
    <xf numFmtId="0" fontId="20" fillId="0" borderId="0" xfId="39" applyFont="1" applyAlignment="1">
      <alignment horizontal="left" vertical="center"/>
    </xf>
    <xf numFmtId="0" fontId="44" fillId="0" borderId="0" xfId="39" applyFont="1" applyAlignment="1">
      <alignment horizontal="center" vertical="top"/>
    </xf>
    <xf numFmtId="0" fontId="20" fillId="0" borderId="0" xfId="39" applyFont="1" applyAlignment="1">
      <alignment vertical="top"/>
    </xf>
    <xf numFmtId="0" fontId="20" fillId="0" borderId="0" xfId="39" applyFont="1" applyAlignment="1">
      <alignment vertical="center" wrapText="1"/>
    </xf>
    <xf numFmtId="0" fontId="47" fillId="0" borderId="0" xfId="39" applyFont="1" applyAlignment="1">
      <alignment horizontal="justify"/>
    </xf>
    <xf numFmtId="0" fontId="20" fillId="0" borderId="0" xfId="39" applyFont="1" applyAlignment="1">
      <alignment horizontal="left" wrapText="1"/>
    </xf>
    <xf numFmtId="0" fontId="47" fillId="0" borderId="0" xfId="39" applyFont="1" applyAlignment="1">
      <alignment horizontal="justify" vertical="top"/>
    </xf>
    <xf numFmtId="0" fontId="20" fillId="0" borderId="0" xfId="39" applyFont="1" applyAlignment="1">
      <alignment horizontal="right" vertical="top" wrapText="1"/>
    </xf>
    <xf numFmtId="0" fontId="45" fillId="0" borderId="0" xfId="39" applyFont="1" applyAlignment="1">
      <alignment vertical="top"/>
    </xf>
    <xf numFmtId="0" fontId="20" fillId="0" borderId="0" xfId="39" applyFont="1" applyAlignment="1">
      <alignment horizontal="right" vertical="center" wrapText="1"/>
    </xf>
    <xf numFmtId="0" fontId="20" fillId="0" borderId="0" xfId="39" applyFont="1" applyAlignment="1">
      <alignment horizontal="center" vertical="center"/>
    </xf>
    <xf numFmtId="0" fontId="20" fillId="0" borderId="12" xfId="39" applyFont="1" applyBorder="1" applyAlignment="1">
      <alignment vertical="center"/>
    </xf>
    <xf numFmtId="0" fontId="24" fillId="23" borderId="11" xfId="0" applyNumberFormat="1" applyFont="1" applyFill="1" applyBorder="1" applyAlignment="1" applyProtection="1">
      <alignment horizontal="left" vertical="center" indent="1"/>
    </xf>
    <xf numFmtId="0" fontId="24" fillId="23" borderId="11" xfId="0" applyNumberFormat="1" applyFont="1" applyFill="1" applyBorder="1" applyAlignment="1" applyProtection="1">
      <alignment vertical="center" wrapText="1"/>
    </xf>
    <xf numFmtId="3" fontId="24" fillId="23" borderId="11" xfId="0" applyNumberFormat="1" applyFont="1" applyFill="1" applyBorder="1" applyAlignment="1" applyProtection="1">
      <alignment vertical="center"/>
    </xf>
    <xf numFmtId="0" fontId="20" fillId="0" borderId="0" xfId="40" applyFont="1" applyAlignment="1">
      <alignment vertical="center"/>
    </xf>
    <xf numFmtId="49" fontId="20" fillId="0" borderId="0" xfId="40" applyNumberFormat="1" applyFont="1" applyAlignment="1">
      <alignment vertical="center"/>
    </xf>
    <xf numFmtId="0" fontId="38" fillId="0" borderId="0" xfId="40" applyFont="1" applyAlignment="1">
      <alignment vertical="center"/>
    </xf>
    <xf numFmtId="0" fontId="36" fillId="0" borderId="0" xfId="40" applyFont="1" applyFill="1" applyBorder="1" applyAlignment="1">
      <alignment vertical="center"/>
    </xf>
    <xf numFmtId="0" fontId="43" fillId="0" borderId="0" xfId="40" applyFont="1" applyAlignment="1">
      <alignment vertical="center" wrapText="1"/>
    </xf>
    <xf numFmtId="0" fontId="50" fillId="0" borderId="0" xfId="40" applyFont="1" applyBorder="1" applyAlignment="1">
      <alignment horizontal="left" vertical="center"/>
    </xf>
    <xf numFmtId="0" fontId="50" fillId="0" borderId="24" xfId="40" applyFont="1" applyBorder="1" applyAlignment="1">
      <alignment horizontal="left" vertical="center"/>
    </xf>
    <xf numFmtId="0" fontId="50" fillId="0" borderId="25" xfId="40" applyFont="1" applyBorder="1" applyAlignment="1">
      <alignment horizontal="left" vertical="center"/>
    </xf>
    <xf numFmtId="4" fontId="50" fillId="0" borderId="26" xfId="40" applyNumberFormat="1" applyFont="1" applyBorder="1" applyAlignment="1">
      <alignment horizontal="right" vertical="center"/>
    </xf>
    <xf numFmtId="4" fontId="50" fillId="0" borderId="27" xfId="40" applyNumberFormat="1" applyFont="1" applyBorder="1" applyAlignment="1">
      <alignment horizontal="right" vertical="center"/>
    </xf>
    <xf numFmtId="49" fontId="38" fillId="0" borderId="0" xfId="40" applyNumberFormat="1" applyFont="1" applyAlignment="1">
      <alignment vertical="center"/>
    </xf>
    <xf numFmtId="0" fontId="46" fillId="0" borderId="0" xfId="40" applyFont="1" applyAlignment="1">
      <alignment horizontal="justify" vertical="center" wrapText="1"/>
    </xf>
    <xf numFmtId="0" fontId="20" fillId="0" borderId="0" xfId="40" applyFont="1" applyFill="1" applyBorder="1" applyAlignment="1">
      <alignment vertical="center"/>
    </xf>
    <xf numFmtId="0" fontId="38" fillId="0" borderId="0" xfId="40" applyFont="1" applyBorder="1" applyAlignment="1">
      <alignment horizontal="right" vertical="center"/>
    </xf>
    <xf numFmtId="0" fontId="38" fillId="0" borderId="0" xfId="40" applyFont="1" applyFill="1" applyBorder="1" applyAlignment="1">
      <alignment horizontal="right" vertical="center"/>
    </xf>
    <xf numFmtId="0" fontId="51" fillId="0" borderId="0" xfId="40" applyFont="1" applyFill="1" applyBorder="1" applyAlignment="1">
      <alignment horizontal="right" vertical="center" indent="1"/>
    </xf>
    <xf numFmtId="0" fontId="53" fillId="0" borderId="0" xfId="40" applyFont="1" applyFill="1" applyBorder="1" applyAlignment="1">
      <alignment horizontal="left" vertical="center"/>
    </xf>
    <xf numFmtId="0" fontId="53" fillId="0" borderId="0" xfId="40" applyFont="1" applyFill="1" applyBorder="1" applyAlignment="1">
      <alignment horizontal="right" vertical="center" indent="1"/>
    </xf>
    <xf numFmtId="49" fontId="53" fillId="0" borderId="0" xfId="40" applyNumberFormat="1" applyFont="1" applyFill="1" applyBorder="1" applyAlignment="1">
      <alignment horizontal="left" vertical="center"/>
    </xf>
    <xf numFmtId="0" fontId="38" fillId="0" borderId="0" xfId="40" applyFont="1" applyFill="1" applyAlignment="1">
      <alignment vertical="center"/>
    </xf>
    <xf numFmtId="0" fontId="56" fillId="0" borderId="0" xfId="40" applyFont="1" applyFill="1" applyBorder="1" applyAlignment="1">
      <alignment horizontal="left" vertical="center"/>
    </xf>
    <xf numFmtId="0" fontId="38" fillId="0" borderId="0" xfId="40" applyFont="1" applyBorder="1" applyAlignment="1">
      <alignment vertical="center"/>
    </xf>
    <xf numFmtId="0" fontId="56" fillId="0" borderId="0" xfId="40" applyFont="1" applyFill="1" applyBorder="1" applyAlignment="1">
      <alignment horizontal="right" vertical="center" wrapText="1" indent="1"/>
    </xf>
    <xf numFmtId="0" fontId="56" fillId="0" borderId="0" xfId="40" applyFont="1" applyFill="1" applyBorder="1" applyAlignment="1">
      <alignment horizontal="left" vertical="center" wrapText="1"/>
    </xf>
    <xf numFmtId="0" fontId="43" fillId="0" borderId="0" xfId="40" applyFont="1" applyBorder="1" applyAlignment="1">
      <alignment vertical="center"/>
    </xf>
    <xf numFmtId="0" fontId="20" fillId="0" borderId="0" xfId="40" applyFont="1" applyBorder="1" applyAlignment="1">
      <alignment horizontal="right" vertical="center"/>
    </xf>
    <xf numFmtId="0" fontId="59" fillId="0" borderId="0" xfId="40" applyFont="1" applyBorder="1" applyAlignment="1">
      <alignment horizontal="left" vertical="center" wrapText="1" indent="1"/>
    </xf>
    <xf numFmtId="0" fontId="21" fillId="0" borderId="0" xfId="40" applyFont="1" applyFill="1" applyBorder="1" applyAlignment="1">
      <alignment vertical="center"/>
    </xf>
    <xf numFmtId="0" fontId="46" fillId="0" borderId="0" xfId="40" applyFont="1" applyAlignment="1">
      <alignment vertical="center"/>
    </xf>
    <xf numFmtId="0" fontId="46" fillId="0" borderId="0" xfId="40" applyFont="1" applyFill="1" applyBorder="1" applyAlignment="1">
      <alignment horizontal="justify" vertical="center"/>
    </xf>
    <xf numFmtId="0" fontId="56" fillId="0" borderId="0" xfId="40" applyFont="1" applyFill="1" applyBorder="1" applyAlignment="1">
      <alignment horizontal="justify" vertical="center" wrapText="1"/>
    </xf>
    <xf numFmtId="0" fontId="43" fillId="0" borderId="0" xfId="40" applyFont="1" applyAlignment="1">
      <alignment horizontal="justify" vertical="center" wrapText="1"/>
    </xf>
    <xf numFmtId="0" fontId="32" fillId="0" borderId="2" xfId="40" applyFont="1" applyFill="1" applyBorder="1" applyAlignment="1">
      <alignment horizontal="center" vertical="center"/>
    </xf>
    <xf numFmtId="0" fontId="32" fillId="0" borderId="31" xfId="40" applyFont="1" applyFill="1" applyBorder="1" applyAlignment="1">
      <alignment horizontal="center" vertical="center"/>
    </xf>
    <xf numFmtId="0" fontId="33" fillId="0" borderId="0" xfId="40" applyFont="1" applyAlignment="1">
      <alignment vertical="center"/>
    </xf>
    <xf numFmtId="0" fontId="51" fillId="0" borderId="33" xfId="40" applyFont="1" applyFill="1" applyBorder="1" applyAlignment="1" applyProtection="1">
      <alignment horizontal="left" vertical="center"/>
    </xf>
    <xf numFmtId="0" fontId="51" fillId="0" borderId="34" xfId="40" applyFont="1" applyBorder="1" applyAlignment="1">
      <alignment horizontal="left" vertical="center"/>
    </xf>
    <xf numFmtId="3" fontId="51" fillId="0" borderId="2" xfId="40" applyNumberFormat="1" applyFont="1" applyFill="1" applyBorder="1" applyAlignment="1">
      <alignment horizontal="right" vertical="center"/>
    </xf>
    <xf numFmtId="4" fontId="51" fillId="0" borderId="2" xfId="40" applyNumberFormat="1" applyFont="1" applyBorder="1" applyAlignment="1">
      <alignment horizontal="right" vertical="center"/>
    </xf>
    <xf numFmtId="4" fontId="51" fillId="0" borderId="33" xfId="40" applyNumberFormat="1" applyFont="1" applyBorder="1" applyAlignment="1">
      <alignment horizontal="right" vertical="center"/>
    </xf>
    <xf numFmtId="49" fontId="52" fillId="0" borderId="31" xfId="40" applyNumberFormat="1" applyFont="1" applyBorder="1" applyAlignment="1">
      <alignment horizontal="left" vertical="center" indent="1"/>
    </xf>
    <xf numFmtId="0" fontId="38" fillId="0" borderId="35" xfId="40" applyFont="1" applyFill="1" applyBorder="1" applyAlignment="1" applyProtection="1">
      <alignment horizontal="left" vertical="center" indent="1"/>
    </xf>
    <xf numFmtId="0" fontId="38" fillId="0" borderId="0" xfId="40" applyFont="1" applyFill="1" applyBorder="1" applyAlignment="1">
      <alignment horizontal="left" vertical="center"/>
    </xf>
    <xf numFmtId="3" fontId="38" fillId="0" borderId="27" xfId="40" applyNumberFormat="1" applyFont="1" applyFill="1" applyBorder="1" applyAlignment="1">
      <alignment horizontal="right" vertical="center"/>
    </xf>
    <xf numFmtId="4" fontId="38" fillId="0" borderId="27" xfId="40" applyNumberFormat="1" applyFont="1" applyFill="1" applyBorder="1" applyAlignment="1">
      <alignment horizontal="right" vertical="center"/>
    </xf>
    <xf numFmtId="0" fontId="38" fillId="0" borderId="37" xfId="40" applyFont="1" applyFill="1" applyBorder="1" applyAlignment="1" applyProtection="1">
      <alignment horizontal="left" vertical="center" indent="1"/>
    </xf>
    <xf numFmtId="0" fontId="38" fillId="0" borderId="28" xfId="40" applyFont="1" applyFill="1" applyBorder="1" applyAlignment="1" applyProtection="1">
      <alignment horizontal="left" vertical="center" indent="1"/>
    </xf>
    <xf numFmtId="49" fontId="63" fillId="0" borderId="31" xfId="40" applyNumberFormat="1" applyFont="1" applyBorder="1" applyAlignment="1">
      <alignment horizontal="left" vertical="center" indent="1"/>
    </xf>
    <xf numFmtId="0" fontId="38" fillId="0" borderId="24" xfId="40" applyFont="1" applyFill="1" applyBorder="1" applyAlignment="1">
      <alignment horizontal="left" vertical="center"/>
    </xf>
    <xf numFmtId="3" fontId="38" fillId="0" borderId="29" xfId="40" applyNumberFormat="1" applyFont="1" applyFill="1" applyBorder="1" applyAlignment="1">
      <alignment horizontal="right" vertical="center"/>
    </xf>
    <xf numFmtId="4" fontId="38" fillId="0" borderId="29" xfId="40" applyNumberFormat="1" applyFont="1" applyFill="1" applyBorder="1" applyAlignment="1">
      <alignment horizontal="right" vertical="center"/>
    </xf>
    <xf numFmtId="0" fontId="51" fillId="0" borderId="28" xfId="40" applyFont="1" applyFill="1" applyBorder="1" applyAlignment="1" applyProtection="1">
      <alignment horizontal="left" vertical="center"/>
    </xf>
    <xf numFmtId="0" fontId="51" fillId="0" borderId="25" xfId="40" applyFont="1" applyBorder="1" applyAlignment="1">
      <alignment horizontal="left" vertical="center"/>
    </xf>
    <xf numFmtId="3" fontId="51" fillId="0" borderId="26" xfId="40" applyNumberFormat="1" applyFont="1" applyFill="1" applyBorder="1" applyAlignment="1">
      <alignment horizontal="right" vertical="center"/>
    </xf>
    <xf numFmtId="4" fontId="51" fillId="0" borderId="26" xfId="40" applyNumberFormat="1" applyFont="1" applyBorder="1" applyAlignment="1">
      <alignment horizontal="right" vertical="center"/>
    </xf>
    <xf numFmtId="4" fontId="51" fillId="0" borderId="28" xfId="40" applyNumberFormat="1" applyFont="1" applyBorder="1" applyAlignment="1">
      <alignment horizontal="right" vertical="center"/>
    </xf>
    <xf numFmtId="49" fontId="63" fillId="0" borderId="32" xfId="40" applyNumberFormat="1" applyFont="1" applyBorder="1" applyAlignment="1">
      <alignment horizontal="left" vertical="center" indent="1"/>
    </xf>
    <xf numFmtId="3" fontId="51" fillId="0" borderId="2" xfId="40" applyNumberFormat="1" applyFont="1" applyFill="1" applyBorder="1" applyAlignment="1" applyProtection="1">
      <alignment horizontal="right" vertical="center"/>
      <protection locked="0"/>
    </xf>
    <xf numFmtId="0" fontId="38" fillId="0" borderId="24" xfId="40" applyFont="1" applyBorder="1" applyAlignment="1">
      <alignment vertical="center"/>
    </xf>
    <xf numFmtId="49" fontId="63" fillId="0" borderId="30" xfId="40" applyNumberFormat="1" applyFont="1" applyFill="1" applyBorder="1" applyAlignment="1">
      <alignment horizontal="left" vertical="center"/>
    </xf>
    <xf numFmtId="49" fontId="62" fillId="0" borderId="37" xfId="40" applyNumberFormat="1" applyFont="1" applyFill="1" applyBorder="1" applyAlignment="1">
      <alignment horizontal="left" vertical="center"/>
    </xf>
    <xf numFmtId="49" fontId="63" fillId="0" borderId="36" xfId="40" applyNumberFormat="1" applyFont="1" applyFill="1" applyBorder="1" applyAlignment="1">
      <alignment horizontal="left" vertical="center"/>
    </xf>
    <xf numFmtId="49" fontId="62" fillId="0" borderId="33" xfId="40" applyNumberFormat="1" applyFont="1" applyBorder="1" applyAlignment="1">
      <alignment horizontal="left" vertical="center"/>
    </xf>
    <xf numFmtId="49" fontId="63" fillId="0" borderId="31" xfId="40" applyNumberFormat="1" applyFont="1" applyBorder="1" applyAlignment="1">
      <alignment horizontal="left" vertical="center"/>
    </xf>
    <xf numFmtId="49" fontId="63" fillId="0" borderId="30" xfId="40" applyNumberFormat="1" applyFont="1" applyBorder="1" applyAlignment="1">
      <alignment horizontal="left" vertical="center"/>
    </xf>
    <xf numFmtId="49" fontId="62" fillId="0" borderId="24" xfId="40" applyNumberFormat="1" applyFont="1" applyBorder="1" applyAlignment="1">
      <alignment horizontal="left" vertical="center"/>
    </xf>
    <xf numFmtId="49" fontId="62" fillId="0" borderId="0" xfId="40" applyNumberFormat="1" applyFont="1" applyBorder="1" applyAlignment="1">
      <alignment horizontal="left" vertical="center"/>
    </xf>
    <xf numFmtId="49" fontId="63" fillId="0" borderId="36" xfId="40" applyNumberFormat="1" applyFont="1" applyBorder="1" applyAlignment="1">
      <alignment horizontal="left" vertical="center"/>
    </xf>
    <xf numFmtId="0" fontId="51" fillId="0" borderId="31" xfId="40" applyFont="1" applyBorder="1" applyAlignment="1">
      <alignment horizontal="left" vertical="center"/>
    </xf>
    <xf numFmtId="4" fontId="65" fillId="0" borderId="28" xfId="40" applyNumberFormat="1" applyFont="1" applyBorder="1" applyAlignment="1">
      <alignment horizontal="right" vertical="center"/>
    </xf>
    <xf numFmtId="49" fontId="63" fillId="0" borderId="32" xfId="40" applyNumberFormat="1" applyFont="1" applyBorder="1" applyAlignment="1">
      <alignment horizontal="left" vertical="center"/>
    </xf>
    <xf numFmtId="0" fontId="51" fillId="0" borderId="0" xfId="40" applyFont="1" applyFill="1" applyBorder="1" applyAlignment="1" applyProtection="1">
      <alignment horizontal="left" vertical="center"/>
    </xf>
    <xf numFmtId="0" fontId="59" fillId="0" borderId="0" xfId="40" applyFont="1" applyFill="1" applyBorder="1" applyAlignment="1">
      <alignment horizontal="left" vertical="center"/>
    </xf>
    <xf numFmtId="3" fontId="51" fillId="0" borderId="0" xfId="40" applyNumberFormat="1" applyFont="1" applyFill="1" applyBorder="1" applyAlignment="1">
      <alignment horizontal="right" vertical="center"/>
    </xf>
    <xf numFmtId="4" fontId="34" fillId="0" borderId="0" xfId="40" applyNumberFormat="1" applyFont="1" applyFill="1" applyBorder="1" applyAlignment="1">
      <alignment horizontal="right" vertical="center"/>
    </xf>
    <xf numFmtId="4" fontId="33" fillId="0" borderId="0" xfId="40" applyNumberFormat="1" applyFont="1" applyFill="1" applyBorder="1" applyAlignment="1">
      <alignment horizontal="right" vertical="center"/>
    </xf>
    <xf numFmtId="49" fontId="52" fillId="0" borderId="0" xfId="40" applyNumberFormat="1" applyFont="1" applyFill="1" applyBorder="1" applyAlignment="1">
      <alignment horizontal="left" vertical="center"/>
    </xf>
    <xf numFmtId="0" fontId="38" fillId="0" borderId="0" xfId="40" applyFont="1" applyAlignment="1">
      <alignment horizontal="justify" vertical="top" wrapText="1"/>
    </xf>
    <xf numFmtId="0" fontId="43" fillId="0" borderId="0" xfId="40" applyFont="1" applyAlignment="1">
      <alignment wrapText="1"/>
    </xf>
    <xf numFmtId="0" fontId="38" fillId="0" borderId="0" xfId="40" applyFont="1" applyAlignment="1">
      <alignment horizontal="left" vertical="top" indent="1"/>
    </xf>
    <xf numFmtId="0" fontId="38" fillId="0" borderId="0" xfId="40" applyFont="1" applyAlignment="1">
      <alignment horizontal="left" vertical="center"/>
    </xf>
    <xf numFmtId="3" fontId="51" fillId="0" borderId="2" xfId="40" applyNumberFormat="1" applyFont="1" applyBorder="1" applyAlignment="1">
      <alignment horizontal="right" vertical="center"/>
    </xf>
    <xf numFmtId="0" fontId="50" fillId="0" borderId="35" xfId="40" applyFont="1" applyFill="1" applyBorder="1" applyAlignment="1" applyProtection="1">
      <alignment horizontal="left" vertical="center" indent="1"/>
    </xf>
    <xf numFmtId="0" fontId="50" fillId="0" borderId="30" xfId="40" applyFont="1" applyBorder="1" applyAlignment="1">
      <alignment horizontal="left" vertical="center"/>
    </xf>
    <xf numFmtId="3" fontId="50" fillId="0" borderId="29" xfId="40" applyNumberFormat="1" applyFont="1" applyBorder="1" applyAlignment="1">
      <alignment horizontal="right" vertical="center"/>
    </xf>
    <xf numFmtId="4" fontId="50" fillId="0" borderId="29" xfId="40" applyNumberFormat="1" applyFont="1" applyBorder="1" applyAlignment="1">
      <alignment horizontal="right" vertical="center"/>
    </xf>
    <xf numFmtId="4" fontId="62" fillId="0" borderId="0" xfId="40" applyNumberFormat="1" applyFont="1" applyAlignment="1">
      <alignment vertical="center"/>
    </xf>
    <xf numFmtId="0" fontId="50" fillId="0" borderId="37" xfId="40" applyFont="1" applyFill="1" applyBorder="1" applyAlignment="1" applyProtection="1">
      <alignment horizontal="left" vertical="center" indent="1"/>
    </xf>
    <xf numFmtId="0" fontId="50" fillId="0" borderId="36" xfId="40" applyFont="1" applyBorder="1" applyAlignment="1">
      <alignment horizontal="left" vertical="center"/>
    </xf>
    <xf numFmtId="3" fontId="50" fillId="0" borderId="27" xfId="40" applyNumberFormat="1" applyFont="1" applyBorder="1" applyAlignment="1">
      <alignment horizontal="right" vertical="center"/>
    </xf>
    <xf numFmtId="49" fontId="62" fillId="0" borderId="37" xfId="40" applyNumberFormat="1" applyFont="1" applyBorder="1" applyAlignment="1">
      <alignment horizontal="left" vertical="center"/>
    </xf>
    <xf numFmtId="0" fontId="50" fillId="0" borderId="28" xfId="40" applyFont="1" applyFill="1" applyBorder="1" applyAlignment="1" applyProtection="1">
      <alignment horizontal="left" vertical="center" indent="1"/>
    </xf>
    <xf numFmtId="0" fontId="50" fillId="0" borderId="32" xfId="40" applyFont="1" applyBorder="1" applyAlignment="1">
      <alignment horizontal="left" vertical="center"/>
    </xf>
    <xf numFmtId="49" fontId="62" fillId="0" borderId="35" xfId="40" applyNumberFormat="1" applyFont="1" applyBorder="1" applyAlignment="1">
      <alignment horizontal="left" vertical="center"/>
    </xf>
    <xf numFmtId="4" fontId="50" fillId="0" borderId="2" xfId="40" applyNumberFormat="1" applyFont="1" applyBorder="1" applyAlignment="1">
      <alignment horizontal="right" vertical="center"/>
    </xf>
    <xf numFmtId="3" fontId="50" fillId="0" borderId="29" xfId="40" applyNumberFormat="1" applyFont="1" applyFill="1" applyBorder="1" applyAlignment="1">
      <alignment horizontal="right" vertical="center"/>
    </xf>
    <xf numFmtId="3" fontId="50" fillId="0" borderId="27" xfId="40" applyNumberFormat="1" applyFont="1" applyFill="1" applyBorder="1" applyAlignment="1">
      <alignment horizontal="right" vertical="center"/>
    </xf>
    <xf numFmtId="3" fontId="50" fillId="0" borderId="26" xfId="40" applyNumberFormat="1" applyFont="1" applyFill="1" applyBorder="1" applyAlignment="1">
      <alignment horizontal="right" vertical="center"/>
    </xf>
    <xf numFmtId="0" fontId="50" fillId="0" borderId="35" xfId="41" applyFont="1" applyBorder="1" applyAlignment="1">
      <alignment horizontal="left" vertical="center" indent="1"/>
    </xf>
    <xf numFmtId="49" fontId="62" fillId="0" borderId="35" xfId="40" applyNumberFormat="1" applyFont="1" applyBorder="1" applyAlignment="1">
      <alignment horizontal="left" vertical="center" indent="1"/>
    </xf>
    <xf numFmtId="0" fontId="50" fillId="0" borderId="37" xfId="41" applyFont="1" applyBorder="1" applyAlignment="1">
      <alignment horizontal="left" vertical="center" indent="1"/>
    </xf>
    <xf numFmtId="49" fontId="62" fillId="0" borderId="37" xfId="40" applyNumberFormat="1" applyFont="1" applyBorder="1" applyAlignment="1">
      <alignment horizontal="left" vertical="center" indent="1"/>
    </xf>
    <xf numFmtId="0" fontId="50" fillId="0" borderId="28" xfId="41" applyFont="1" applyBorder="1" applyAlignment="1">
      <alignment horizontal="left" vertical="center" indent="1"/>
    </xf>
    <xf numFmtId="49" fontId="62" fillId="0" borderId="25" xfId="40" applyNumberFormat="1" applyFont="1" applyBorder="1" applyAlignment="1">
      <alignment horizontal="left" vertical="center"/>
    </xf>
    <xf numFmtId="49" fontId="62" fillId="0" borderId="28" xfId="40" applyNumberFormat="1" applyFont="1" applyBorder="1" applyAlignment="1">
      <alignment horizontal="left" vertical="center" indent="1"/>
    </xf>
    <xf numFmtId="0" fontId="50" fillId="0" borderId="28" xfId="41" applyFont="1" applyFill="1" applyBorder="1" applyAlignment="1">
      <alignment horizontal="left" vertical="center" indent="1"/>
    </xf>
    <xf numFmtId="0" fontId="50" fillId="0" borderId="37" xfId="41" applyFont="1" applyFill="1" applyBorder="1" applyAlignment="1">
      <alignment horizontal="left" vertical="center" indent="1"/>
    </xf>
    <xf numFmtId="4" fontId="45" fillId="0" borderId="28" xfId="40" applyNumberFormat="1" applyFont="1" applyBorder="1" applyAlignment="1">
      <alignment horizontal="right" vertical="center"/>
    </xf>
    <xf numFmtId="49" fontId="38" fillId="0" borderId="0" xfId="40" applyNumberFormat="1" applyFont="1" applyBorder="1" applyAlignment="1">
      <alignment vertical="center"/>
    </xf>
    <xf numFmtId="0" fontId="20" fillId="0" borderId="12" xfId="40" applyFont="1" applyBorder="1" applyAlignment="1">
      <alignment vertical="center"/>
    </xf>
    <xf numFmtId="0" fontId="38" fillId="0" borderId="12" xfId="40" applyFont="1" applyBorder="1" applyAlignment="1">
      <alignment horizontal="right" vertical="center"/>
    </xf>
    <xf numFmtId="49" fontId="38" fillId="0" borderId="12" xfId="40" applyNumberFormat="1" applyFont="1" applyBorder="1" applyAlignment="1">
      <alignment vertical="center"/>
    </xf>
    <xf numFmtId="0" fontId="50" fillId="0" borderId="34" xfId="40" applyFont="1" applyBorder="1" applyAlignment="1">
      <alignment horizontal="left" vertical="center"/>
    </xf>
    <xf numFmtId="0" fontId="29" fillId="0" borderId="19" xfId="0" applyNumberFormat="1" applyFont="1" applyFill="1" applyBorder="1" applyAlignment="1" applyProtection="1">
      <alignment horizontal="left" vertical="center" indent="1"/>
    </xf>
    <xf numFmtId="3" fontId="29" fillId="0" borderId="38" xfId="0" applyNumberFormat="1" applyFont="1" applyFill="1" applyBorder="1" applyAlignment="1">
      <alignment vertical="center"/>
    </xf>
    <xf numFmtId="3" fontId="29" fillId="21" borderId="19" xfId="0" applyNumberFormat="1" applyFont="1" applyFill="1" applyBorder="1" applyAlignment="1" applyProtection="1">
      <alignment vertical="center"/>
    </xf>
    <xf numFmtId="0" fontId="32" fillId="0" borderId="38" xfId="0" applyFont="1" applyFill="1" applyBorder="1" applyAlignment="1" applyProtection="1">
      <alignment horizontal="left" vertical="center" indent="1"/>
    </xf>
    <xf numFmtId="3" fontId="29" fillId="0" borderId="19" xfId="0" applyNumberFormat="1" applyFont="1" applyFill="1" applyBorder="1" applyAlignment="1" applyProtection="1">
      <alignment vertical="center"/>
    </xf>
    <xf numFmtId="0" fontId="26" fillId="0" borderId="0" xfId="0" applyNumberFormat="1" applyFont="1" applyFill="1" applyBorder="1" applyAlignment="1" applyProtection="1">
      <alignment horizontal="center" vertical="center" wrapText="1"/>
    </xf>
    <xf numFmtId="0" fontId="20" fillId="0" borderId="0" xfId="0" applyFont="1" applyFill="1" applyAlignment="1">
      <alignment vertical="center"/>
    </xf>
    <xf numFmtId="0" fontId="20" fillId="0" borderId="0" xfId="40" applyFont="1" applyAlignment="1">
      <alignment horizontal="right" vertical="center"/>
    </xf>
    <xf numFmtId="49" fontId="62" fillId="0" borderId="33" xfId="40" applyNumberFormat="1" applyFont="1" applyBorder="1" applyAlignment="1">
      <alignment horizontal="left" vertical="center" indent="1"/>
    </xf>
    <xf numFmtId="0" fontId="20" fillId="0" borderId="0" xfId="40" applyFont="1" applyAlignment="1">
      <alignment horizontal="right" vertical="top"/>
    </xf>
    <xf numFmtId="0" fontId="20" fillId="0" borderId="0" xfId="40" applyFont="1" applyAlignment="1">
      <alignment horizontal="left" vertical="top" indent="1"/>
    </xf>
    <xf numFmtId="49" fontId="62" fillId="0" borderId="30" xfId="40" applyNumberFormat="1" applyFont="1" applyFill="1" applyBorder="1" applyAlignment="1">
      <alignment horizontal="left" vertical="center" indent="1"/>
    </xf>
    <xf numFmtId="3" fontId="38" fillId="0" borderId="17" xfId="0" applyNumberFormat="1" applyFont="1" applyBorder="1" applyAlignment="1">
      <alignment horizontal="right" vertical="center" wrapText="1" indent="1"/>
    </xf>
    <xf numFmtId="3" fontId="38" fillId="0" borderId="0" xfId="0" applyNumberFormat="1" applyFont="1" applyAlignment="1">
      <alignment vertical="center"/>
    </xf>
    <xf numFmtId="0" fontId="34" fillId="0" borderId="11" xfId="0" applyFont="1" applyBorder="1" applyAlignment="1">
      <alignment horizontal="center" vertical="center" wrapText="1"/>
    </xf>
    <xf numFmtId="3" fontId="38" fillId="0" borderId="18" xfId="0" applyNumberFormat="1" applyFont="1" applyBorder="1" applyAlignment="1">
      <alignment horizontal="right" vertical="center" indent="1"/>
    </xf>
    <xf numFmtId="3" fontId="38" fillId="0" borderId="14" xfId="0" applyNumberFormat="1" applyFont="1" applyBorder="1" applyAlignment="1">
      <alignment horizontal="right" vertical="center" indent="1"/>
    </xf>
    <xf numFmtId="3" fontId="29" fillId="0" borderId="0" xfId="0" applyNumberFormat="1" applyFont="1" applyFill="1" applyBorder="1" applyAlignment="1" applyProtection="1">
      <alignment vertical="center"/>
    </xf>
    <xf numFmtId="3" fontId="24" fillId="0" borderId="0" xfId="0" applyNumberFormat="1" applyFont="1" applyFill="1" applyBorder="1" applyAlignment="1" applyProtection="1">
      <alignment vertical="center"/>
    </xf>
    <xf numFmtId="0" fontId="29" fillId="0" borderId="11" xfId="0" applyNumberFormat="1" applyFont="1" applyFill="1" applyBorder="1" applyAlignment="1" applyProtection="1">
      <alignment horizontal="left" vertical="center" indent="1"/>
    </xf>
    <xf numFmtId="3" fontId="29" fillId="21" borderId="11" xfId="0" applyNumberFormat="1" applyFont="1" applyFill="1" applyBorder="1" applyAlignment="1" applyProtection="1">
      <alignment vertical="center"/>
    </xf>
    <xf numFmtId="0" fontId="20" fillId="0" borderId="0" xfId="39" applyFont="1" applyFill="1" applyAlignment="1">
      <alignment vertical="center"/>
    </xf>
    <xf numFmtId="0" fontId="71" fillId="0" borderId="0" xfId="39" applyFont="1" applyFill="1" applyAlignment="1">
      <alignment horizontal="right" vertical="center"/>
    </xf>
    <xf numFmtId="0" fontId="68" fillId="0" borderId="0" xfId="39" applyFont="1" applyFill="1" applyAlignment="1">
      <alignment vertical="center"/>
    </xf>
    <xf numFmtId="0" fontId="48" fillId="0" borderId="0" xfId="40" applyFont="1" applyFill="1" applyAlignment="1">
      <alignment horizontal="center" vertical="center" wrapText="1"/>
    </xf>
    <xf numFmtId="0" fontId="49" fillId="0" borderId="0" xfId="40" applyFont="1" applyFill="1" applyAlignment="1">
      <alignment vertical="center" wrapText="1"/>
    </xf>
    <xf numFmtId="0" fontId="57" fillId="0" borderId="0" xfId="40" applyFont="1" applyFill="1" applyBorder="1" applyAlignment="1">
      <alignment horizontal="right" vertical="center" indent="3"/>
    </xf>
    <xf numFmtId="0" fontId="23" fillId="0" borderId="0" xfId="0" applyNumberFormat="1" applyFont="1" applyFill="1" applyBorder="1" applyAlignment="1" applyProtection="1">
      <alignment vertical="center"/>
    </xf>
    <xf numFmtId="4" fontId="34" fillId="25" borderId="33" xfId="40" applyNumberFormat="1" applyFont="1" applyFill="1" applyBorder="1" applyAlignment="1">
      <alignment horizontal="right" vertical="center"/>
    </xf>
    <xf numFmtId="49" fontId="52" fillId="25" borderId="31" xfId="40" applyNumberFormat="1" applyFont="1" applyFill="1" applyBorder="1" applyAlignment="1">
      <alignment horizontal="left" vertical="center" indent="1"/>
    </xf>
    <xf numFmtId="4" fontId="34" fillId="26" borderId="33" xfId="40" applyNumberFormat="1" applyFont="1" applyFill="1" applyBorder="1" applyAlignment="1">
      <alignment horizontal="right" vertical="center"/>
    </xf>
    <xf numFmtId="49" fontId="52" fillId="26" borderId="31" xfId="40" applyNumberFormat="1" applyFont="1" applyFill="1" applyBorder="1" applyAlignment="1">
      <alignment horizontal="left" vertical="center" indent="1"/>
    </xf>
    <xf numFmtId="0" fontId="34" fillId="26" borderId="33" xfId="40" applyFont="1" applyFill="1" applyBorder="1" applyAlignment="1" applyProtection="1">
      <alignment horizontal="left" vertical="center"/>
    </xf>
    <xf numFmtId="0" fontId="38" fillId="26" borderId="34" xfId="40" applyFont="1" applyFill="1" applyBorder="1" applyAlignment="1">
      <alignment horizontal="left" vertical="center"/>
    </xf>
    <xf numFmtId="3" fontId="34" fillId="26" borderId="2" xfId="40" applyNumberFormat="1" applyFont="1" applyFill="1" applyBorder="1" applyAlignment="1">
      <alignment horizontal="right" vertical="center"/>
    </xf>
    <xf numFmtId="4" fontId="34" fillId="26" borderId="2" xfId="40" applyNumberFormat="1" applyFont="1" applyFill="1" applyBorder="1" applyAlignment="1">
      <alignment horizontal="right" vertical="center"/>
    </xf>
    <xf numFmtId="4" fontId="33" fillId="26" borderId="33" xfId="40" applyNumberFormat="1" applyFont="1" applyFill="1" applyBorder="1" applyAlignment="1">
      <alignment horizontal="right" vertical="center"/>
    </xf>
    <xf numFmtId="49" fontId="52" fillId="26" borderId="31" xfId="40" applyNumberFormat="1" applyFont="1" applyFill="1" applyBorder="1" applyAlignment="1">
      <alignment horizontal="left" vertical="center"/>
    </xf>
    <xf numFmtId="0" fontId="34" fillId="27" borderId="33" xfId="40" applyFont="1" applyFill="1" applyBorder="1" applyAlignment="1" applyProtection="1">
      <alignment horizontal="left" vertical="center"/>
    </xf>
    <xf numFmtId="0" fontId="38" fillId="27" borderId="34" xfId="40" applyFont="1" applyFill="1" applyBorder="1" applyAlignment="1">
      <alignment horizontal="left" vertical="center"/>
    </xf>
    <xf numFmtId="3" fontId="34" fillId="27" borderId="2" xfId="40" applyNumberFormat="1" applyFont="1" applyFill="1" applyBorder="1" applyAlignment="1">
      <alignment horizontal="right" vertical="center"/>
    </xf>
    <xf numFmtId="4" fontId="34" fillId="27" borderId="26" xfId="40" applyNumberFormat="1" applyFont="1" applyFill="1" applyBorder="1" applyAlignment="1">
      <alignment horizontal="right" vertical="center"/>
    </xf>
    <xf numFmtId="4" fontId="34" fillId="27" borderId="33" xfId="40" applyNumberFormat="1" applyFont="1" applyFill="1" applyBorder="1" applyAlignment="1">
      <alignment horizontal="right" vertical="center"/>
    </xf>
    <xf numFmtId="49" fontId="52" fillId="27" borderId="31" xfId="40" applyNumberFormat="1" applyFont="1" applyFill="1" applyBorder="1" applyAlignment="1">
      <alignment horizontal="left" vertical="center"/>
    </xf>
    <xf numFmtId="0" fontId="34" fillId="27" borderId="28" xfId="40" applyFont="1" applyFill="1" applyBorder="1" applyAlignment="1" applyProtection="1">
      <alignment horizontal="left" vertical="center"/>
    </xf>
    <xf numFmtId="0" fontId="38" fillId="27" borderId="25" xfId="40" applyFont="1" applyFill="1" applyBorder="1" applyAlignment="1">
      <alignment horizontal="left" vertical="center"/>
    </xf>
    <xf numFmtId="3" fontId="34" fillId="27" borderId="26" xfId="40" applyNumberFormat="1" applyFont="1" applyFill="1" applyBorder="1" applyAlignment="1" applyProtection="1">
      <alignment horizontal="right" vertical="center"/>
    </xf>
    <xf numFmtId="4" fontId="33" fillId="27" borderId="28" xfId="40" applyNumberFormat="1" applyFont="1" applyFill="1" applyBorder="1" applyAlignment="1">
      <alignment horizontal="right" vertical="center"/>
    </xf>
    <xf numFmtId="49" fontId="52" fillId="27" borderId="32" xfId="40" applyNumberFormat="1" applyFont="1" applyFill="1" applyBorder="1" applyAlignment="1">
      <alignment horizontal="left" vertical="center"/>
    </xf>
    <xf numFmtId="49" fontId="52" fillId="27" borderId="31" xfId="40" applyNumberFormat="1" applyFont="1" applyFill="1" applyBorder="1" applyAlignment="1">
      <alignment horizontal="left" vertical="center" indent="1"/>
    </xf>
    <xf numFmtId="0" fontId="34" fillId="28" borderId="28" xfId="40" applyFont="1" applyFill="1" applyBorder="1" applyAlignment="1" applyProtection="1">
      <alignment horizontal="left" vertical="center"/>
    </xf>
    <xf numFmtId="0" fontId="38" fillId="28" borderId="25" xfId="40" applyFont="1" applyFill="1" applyBorder="1" applyAlignment="1">
      <alignment horizontal="left" vertical="center"/>
    </xf>
    <xf numFmtId="3" fontId="34" fillId="28" borderId="26" xfId="40" applyNumberFormat="1" applyFont="1" applyFill="1" applyBorder="1" applyAlignment="1" applyProtection="1">
      <alignment horizontal="right" vertical="center"/>
    </xf>
    <xf numFmtId="4" fontId="34" fillId="28" borderId="26" xfId="40" applyNumberFormat="1" applyFont="1" applyFill="1" applyBorder="1" applyAlignment="1">
      <alignment horizontal="right" vertical="center"/>
    </xf>
    <xf numFmtId="4" fontId="33" fillId="28" borderId="28" xfId="40" applyNumberFormat="1" applyFont="1" applyFill="1" applyBorder="1" applyAlignment="1">
      <alignment horizontal="right" vertical="center"/>
    </xf>
    <xf numFmtId="49" fontId="52" fillId="28" borderId="32" xfId="40" applyNumberFormat="1" applyFont="1" applyFill="1" applyBorder="1" applyAlignment="1">
      <alignment horizontal="left" vertical="center"/>
    </xf>
    <xf numFmtId="0" fontId="34" fillId="29" borderId="29" xfId="40" applyFont="1" applyFill="1" applyBorder="1" applyAlignment="1">
      <alignment horizontal="center" vertical="center" wrapText="1"/>
    </xf>
    <xf numFmtId="0" fontId="34" fillId="29" borderId="30" xfId="40" applyFont="1" applyFill="1" applyBorder="1" applyAlignment="1">
      <alignment horizontal="center" vertical="center" wrapText="1"/>
    </xf>
    <xf numFmtId="4" fontId="34" fillId="28" borderId="28" xfId="40" applyNumberFormat="1" applyFont="1" applyFill="1" applyBorder="1" applyAlignment="1">
      <alignment horizontal="right" vertical="center"/>
    </xf>
    <xf numFmtId="49" fontId="34" fillId="28" borderId="31" xfId="40" applyNumberFormat="1" applyFont="1" applyFill="1" applyBorder="1" applyAlignment="1">
      <alignment horizontal="left" vertical="center" indent="1"/>
    </xf>
    <xf numFmtId="4" fontId="34" fillId="27" borderId="28" xfId="40" applyNumberFormat="1" applyFont="1" applyFill="1" applyBorder="1" applyAlignment="1">
      <alignment horizontal="right" vertical="center"/>
    </xf>
    <xf numFmtId="49" fontId="34" fillId="27" borderId="32" xfId="40" applyNumberFormat="1" applyFont="1" applyFill="1" applyBorder="1" applyAlignment="1">
      <alignment horizontal="left" vertical="center" indent="1"/>
    </xf>
    <xf numFmtId="0" fontId="34" fillId="25" borderId="33" xfId="40" applyFont="1" applyFill="1" applyBorder="1" applyAlignment="1" applyProtection="1">
      <alignment horizontal="left" vertical="center"/>
    </xf>
    <xf numFmtId="0" fontId="38" fillId="25" borderId="34" xfId="40" applyFont="1" applyFill="1" applyBorder="1" applyAlignment="1">
      <alignment horizontal="left" vertical="center"/>
    </xf>
    <xf numFmtId="3" fontId="34" fillId="25" borderId="2" xfId="40" applyNumberFormat="1" applyFont="1" applyFill="1" applyBorder="1" applyAlignment="1">
      <alignment horizontal="right" vertical="center"/>
    </xf>
    <xf numFmtId="4" fontId="34" fillId="25" borderId="2" xfId="40" applyNumberFormat="1" applyFont="1" applyFill="1" applyBorder="1" applyAlignment="1">
      <alignment horizontal="right" vertical="center"/>
    </xf>
    <xf numFmtId="49" fontId="52" fillId="25" borderId="31" xfId="40" applyNumberFormat="1" applyFont="1" applyFill="1" applyBorder="1" applyAlignment="1">
      <alignment horizontal="left" vertical="center"/>
    </xf>
    <xf numFmtId="3" fontId="51" fillId="27" borderId="2" xfId="40" applyNumberFormat="1" applyFont="1" applyFill="1" applyBorder="1" applyAlignment="1">
      <alignment horizontal="right" vertical="center"/>
    </xf>
    <xf numFmtId="0" fontId="38" fillId="26" borderId="31" xfId="40" applyFont="1" applyFill="1" applyBorder="1" applyAlignment="1">
      <alignment horizontal="left" vertical="center"/>
    </xf>
    <xf numFmtId="0" fontId="34" fillId="28" borderId="33" xfId="40" applyFont="1" applyFill="1" applyBorder="1" applyAlignment="1" applyProtection="1">
      <alignment horizontal="left" vertical="center"/>
    </xf>
    <xf numFmtId="0" fontId="38" fillId="28" borderId="34" xfId="40" applyFont="1" applyFill="1" applyBorder="1" applyAlignment="1">
      <alignment horizontal="left" vertical="center"/>
    </xf>
    <xf numFmtId="0" fontId="38" fillId="28" borderId="31" xfId="40" applyFont="1" applyFill="1" applyBorder="1" applyAlignment="1">
      <alignment horizontal="left" vertical="center"/>
    </xf>
    <xf numFmtId="3" fontId="34" fillId="28" borderId="2" xfId="40" applyNumberFormat="1" applyFont="1" applyFill="1" applyBorder="1" applyAlignment="1" applyProtection="1">
      <alignment horizontal="right" vertical="center"/>
    </xf>
    <xf numFmtId="4" fontId="34" fillId="28" borderId="2" xfId="40" applyNumberFormat="1" applyFont="1" applyFill="1" applyBorder="1" applyAlignment="1">
      <alignment horizontal="right" vertical="center"/>
    </xf>
    <xf numFmtId="4" fontId="34" fillId="28" borderId="33" xfId="40" applyNumberFormat="1" applyFont="1" applyFill="1" applyBorder="1" applyAlignment="1">
      <alignment horizontal="right" vertical="center"/>
    </xf>
    <xf numFmtId="0" fontId="38" fillId="25" borderId="31" xfId="40" applyFont="1" applyFill="1" applyBorder="1" applyAlignment="1">
      <alignment horizontal="left" vertical="center"/>
    </xf>
    <xf numFmtId="3" fontId="51" fillId="25" borderId="2" xfId="40" applyNumberFormat="1" applyFont="1" applyFill="1" applyBorder="1" applyAlignment="1">
      <alignment horizontal="right" vertical="center"/>
    </xf>
    <xf numFmtId="0" fontId="38" fillId="27" borderId="31" xfId="40" applyFont="1" applyFill="1" applyBorder="1" applyAlignment="1">
      <alignment horizontal="left" vertical="center"/>
    </xf>
    <xf numFmtId="4" fontId="34" fillId="27" borderId="2" xfId="40" applyNumberFormat="1" applyFont="1" applyFill="1" applyBorder="1" applyAlignment="1">
      <alignment horizontal="right" vertical="center"/>
    </xf>
    <xf numFmtId="49" fontId="66" fillId="25" borderId="33" xfId="40" applyNumberFormat="1" applyFont="1" applyFill="1" applyBorder="1" applyAlignment="1">
      <alignment horizontal="left" vertical="center"/>
    </xf>
    <xf numFmtId="49" fontId="66" fillId="27" borderId="33" xfId="40" applyNumberFormat="1" applyFont="1" applyFill="1" applyBorder="1" applyAlignment="1">
      <alignment horizontal="left" vertical="center"/>
    </xf>
    <xf numFmtId="3" fontId="51" fillId="26" borderId="2" xfId="40" applyNumberFormat="1" applyFont="1" applyFill="1" applyBorder="1" applyAlignment="1">
      <alignment horizontal="right" vertical="center"/>
    </xf>
    <xf numFmtId="49" fontId="66" fillId="26" borderId="33" xfId="40" applyNumberFormat="1" applyFont="1" applyFill="1" applyBorder="1" applyAlignment="1">
      <alignment horizontal="left" vertical="center"/>
    </xf>
    <xf numFmtId="3" fontId="29" fillId="0" borderId="19" xfId="0" applyNumberFormat="1" applyFont="1" applyFill="1" applyBorder="1" applyAlignment="1">
      <alignment vertical="center"/>
    </xf>
    <xf numFmtId="3" fontId="25" fillId="30" borderId="14" xfId="0" applyNumberFormat="1" applyFont="1" applyFill="1" applyBorder="1" applyAlignment="1" applyProtection="1">
      <alignment horizontal="right" vertical="center" wrapText="1" indent="1"/>
    </xf>
    <xf numFmtId="3" fontId="25" fillId="30" borderId="11" xfId="0" applyNumberFormat="1" applyFont="1" applyFill="1" applyBorder="1" applyAlignment="1">
      <alignment horizontal="right" vertical="center" indent="1"/>
    </xf>
    <xf numFmtId="3" fontId="25" fillId="31" borderId="11" xfId="0" applyNumberFormat="1" applyFont="1" applyFill="1" applyBorder="1" applyAlignment="1" applyProtection="1">
      <alignment horizontal="right" vertical="center" wrapText="1" indent="1"/>
    </xf>
    <xf numFmtId="3" fontId="25" fillId="28" borderId="14" xfId="0" applyNumberFormat="1" applyFont="1" applyFill="1" applyBorder="1" applyAlignment="1">
      <alignment horizontal="right" vertical="center" indent="1"/>
    </xf>
    <xf numFmtId="3" fontId="25" fillId="28" borderId="14" xfId="0" applyNumberFormat="1" applyFont="1" applyFill="1" applyBorder="1" applyAlignment="1" applyProtection="1">
      <alignment horizontal="right" vertical="center" wrapText="1" indent="1"/>
    </xf>
    <xf numFmtId="3" fontId="25" fillId="32" borderId="11" xfId="0" applyNumberFormat="1" applyFont="1" applyFill="1" applyBorder="1" applyAlignment="1">
      <alignment horizontal="right" vertical="center" indent="1"/>
    </xf>
    <xf numFmtId="3" fontId="25" fillId="33" borderId="11" xfId="0" applyNumberFormat="1" applyFont="1" applyFill="1" applyBorder="1" applyAlignment="1">
      <alignment horizontal="right" vertical="center" indent="1"/>
    </xf>
    <xf numFmtId="0" fontId="20" fillId="0" borderId="0" xfId="39" applyFont="1" applyAlignment="1">
      <alignment horizontal="left" vertical="top" wrapText="1"/>
    </xf>
    <xf numFmtId="0" fontId="56" fillId="0" borderId="0" xfId="40" applyFont="1" applyFill="1" applyBorder="1" applyAlignment="1">
      <alignment horizontal="left" vertical="center"/>
    </xf>
    <xf numFmtId="0" fontId="61" fillId="0" borderId="0" xfId="40" applyFont="1" applyFill="1" applyBorder="1" applyAlignment="1">
      <alignment horizontal="justify" vertical="center"/>
    </xf>
    <xf numFmtId="0" fontId="43" fillId="0" borderId="0" xfId="40" applyBorder="1" applyAlignment="1">
      <alignment horizontal="left" vertical="center"/>
    </xf>
    <xf numFmtId="0" fontId="0" fillId="0" borderId="0" xfId="0" applyNumberFormat="1" applyFill="1" applyBorder="1" applyAlignment="1" applyProtection="1">
      <alignment vertical="center"/>
    </xf>
    <xf numFmtId="0" fontId="51" fillId="0" borderId="33" xfId="40" applyFont="1" applyFill="1" applyBorder="1" applyAlignment="1" applyProtection="1">
      <alignment horizontal="left" vertical="center"/>
    </xf>
    <xf numFmtId="0" fontId="20" fillId="0" borderId="0" xfId="40" applyFont="1" applyAlignment="1">
      <alignment horizontal="justify" vertical="top" wrapText="1"/>
    </xf>
    <xf numFmtId="0" fontId="0" fillId="0" borderId="0" xfId="0" applyNumberFormat="1" applyFill="1" applyBorder="1" applyAlignment="1" applyProtection="1"/>
    <xf numFmtId="0" fontId="38" fillId="0" borderId="25" xfId="40" applyFont="1" applyBorder="1" applyAlignment="1">
      <alignment vertical="center"/>
    </xf>
    <xf numFmtId="3" fontId="34" fillId="0" borderId="2" xfId="40" applyNumberFormat="1" applyFont="1" applyBorder="1" applyAlignment="1">
      <alignment horizontal="right" vertical="center"/>
    </xf>
    <xf numFmtId="0" fontId="38" fillId="0" borderId="34" xfId="40" applyFont="1" applyFill="1" applyBorder="1" applyAlignment="1">
      <alignment horizontal="left" vertical="center"/>
    </xf>
    <xf numFmtId="0" fontId="38" fillId="0" borderId="31" xfId="40" applyFont="1" applyFill="1" applyBorder="1" applyAlignment="1">
      <alignment horizontal="left" vertical="center"/>
    </xf>
    <xf numFmtId="0" fontId="38" fillId="0" borderId="34" xfId="40" applyFont="1" applyBorder="1" applyAlignment="1">
      <alignment horizontal="left" vertical="center"/>
    </xf>
    <xf numFmtId="0" fontId="38" fillId="0" borderId="25" xfId="40" applyFont="1" applyFill="1" applyBorder="1" applyAlignment="1">
      <alignment horizontal="left" vertical="center"/>
    </xf>
    <xf numFmtId="0" fontId="32" fillId="0" borderId="15" xfId="0" applyFont="1" applyFill="1" applyBorder="1" applyAlignment="1" applyProtection="1">
      <alignment horizontal="left" vertical="center" wrapText="1" indent="1"/>
    </xf>
    <xf numFmtId="4" fontId="78" fillId="28" borderId="28" xfId="40" applyNumberFormat="1" applyFont="1" applyFill="1" applyBorder="1" applyAlignment="1">
      <alignment horizontal="left" vertical="center" indent="1"/>
    </xf>
    <xf numFmtId="49" fontId="78" fillId="28" borderId="32" xfId="40" applyNumberFormat="1" applyFont="1" applyFill="1" applyBorder="1" applyAlignment="1">
      <alignment horizontal="left" vertical="center"/>
    </xf>
    <xf numFmtId="4" fontId="78" fillId="27" borderId="28" xfId="40" applyNumberFormat="1" applyFont="1" applyFill="1" applyBorder="1" applyAlignment="1">
      <alignment horizontal="left" vertical="center" indent="1"/>
    </xf>
    <xf numFmtId="49" fontId="78" fillId="27" borderId="32" xfId="40" applyNumberFormat="1" applyFont="1" applyFill="1" applyBorder="1" applyAlignment="1">
      <alignment horizontal="left" vertical="center"/>
    </xf>
    <xf numFmtId="4" fontId="78" fillId="26" borderId="33" xfId="40" applyNumberFormat="1" applyFont="1" applyFill="1" applyBorder="1" applyAlignment="1">
      <alignment horizontal="left" vertical="center" indent="1"/>
    </xf>
    <xf numFmtId="49" fontId="78" fillId="26" borderId="31" xfId="40" applyNumberFormat="1" applyFont="1" applyFill="1" applyBorder="1" applyAlignment="1">
      <alignment horizontal="left" vertical="center"/>
    </xf>
    <xf numFmtId="49" fontId="78" fillId="0" borderId="30" xfId="40" applyNumberFormat="1" applyFont="1" applyFill="1" applyBorder="1" applyAlignment="1">
      <alignment horizontal="left" vertical="center" indent="1"/>
    </xf>
    <xf numFmtId="49" fontId="78" fillId="0" borderId="31" xfId="40" applyNumberFormat="1" applyFont="1" applyBorder="1" applyAlignment="1">
      <alignment horizontal="left" vertical="center"/>
    </xf>
    <xf numFmtId="4" fontId="78" fillId="0" borderId="33" xfId="40" applyNumberFormat="1" applyFont="1" applyBorder="1" applyAlignment="1">
      <alignment horizontal="left" vertical="center" indent="1"/>
    </xf>
    <xf numFmtId="49" fontId="78" fillId="0" borderId="31" xfId="40" applyNumberFormat="1" applyFont="1" applyFill="1" applyBorder="1" applyAlignment="1">
      <alignment horizontal="left" vertical="center" indent="1"/>
    </xf>
    <xf numFmtId="49" fontId="78" fillId="26" borderId="31" xfId="40" applyNumberFormat="1" applyFont="1" applyFill="1" applyBorder="1" applyAlignment="1">
      <alignment horizontal="left" vertical="center" indent="1"/>
    </xf>
    <xf numFmtId="49" fontId="78" fillId="0" borderId="32" xfId="40" applyNumberFormat="1" applyFont="1" applyFill="1" applyBorder="1" applyAlignment="1">
      <alignment horizontal="left" vertical="center" indent="1"/>
    </xf>
    <xf numFmtId="49" fontId="78" fillId="0" borderId="32" xfId="40" applyNumberFormat="1" applyFont="1" applyBorder="1" applyAlignment="1">
      <alignment horizontal="left" vertical="center" indent="1"/>
    </xf>
    <xf numFmtId="49" fontId="78" fillId="0" borderId="31" xfId="40" applyNumberFormat="1" applyFont="1" applyFill="1" applyBorder="1" applyAlignment="1">
      <alignment horizontal="left" vertical="center"/>
    </xf>
    <xf numFmtId="4" fontId="78" fillId="27" borderId="33" xfId="40" applyNumberFormat="1" applyFont="1" applyFill="1" applyBorder="1" applyAlignment="1">
      <alignment horizontal="left" vertical="center" indent="1"/>
    </xf>
    <xf numFmtId="49" fontId="78" fillId="27" borderId="31" xfId="40" applyNumberFormat="1" applyFont="1" applyFill="1" applyBorder="1" applyAlignment="1">
      <alignment horizontal="left" vertical="center"/>
    </xf>
    <xf numFmtId="0" fontId="77" fillId="0" borderId="0" xfId="0" applyNumberFormat="1" applyFont="1" applyFill="1" applyBorder="1" applyAlignment="1" applyProtection="1">
      <alignment vertical="center"/>
    </xf>
    <xf numFmtId="3" fontId="24" fillId="21" borderId="15" xfId="0" applyNumberFormat="1" applyFont="1" applyFill="1" applyBorder="1" applyAlignment="1" applyProtection="1">
      <alignment vertical="center"/>
    </xf>
    <xf numFmtId="1" fontId="34" fillId="24" borderId="45" xfId="0" applyNumberFormat="1" applyFont="1" applyFill="1" applyBorder="1" applyAlignment="1">
      <alignment horizontal="right" vertical="center" wrapText="1" indent="1"/>
    </xf>
    <xf numFmtId="1" fontId="38" fillId="0" borderId="46" xfId="0" applyNumberFormat="1" applyFont="1" applyBorder="1" applyAlignment="1">
      <alignment horizontal="left" vertical="center" wrapText="1"/>
    </xf>
    <xf numFmtId="1" fontId="38" fillId="0" borderId="10" xfId="0" applyNumberFormat="1" applyFont="1" applyBorder="1" applyAlignment="1">
      <alignment horizontal="left" vertical="center" wrapText="1" indent="4"/>
    </xf>
    <xf numFmtId="1" fontId="38" fillId="0" borderId="47" xfId="0" applyNumberFormat="1" applyFont="1" applyBorder="1" applyAlignment="1">
      <alignment horizontal="left" vertical="center" wrapText="1"/>
    </xf>
    <xf numFmtId="1" fontId="38" fillId="0" borderId="50" xfId="0" applyNumberFormat="1" applyFont="1" applyBorder="1" applyAlignment="1">
      <alignment vertical="center" wrapText="1"/>
    </xf>
    <xf numFmtId="1" fontId="38" fillId="0" borderId="51" xfId="0" applyNumberFormat="1" applyFont="1" applyBorder="1" applyAlignment="1">
      <alignment horizontal="left" vertical="center" wrapText="1"/>
    </xf>
    <xf numFmtId="1" fontId="38" fillId="0" borderId="52" xfId="0" applyNumberFormat="1" applyFont="1" applyBorder="1" applyAlignment="1">
      <alignment horizontal="left" vertical="center" wrapText="1"/>
    </xf>
    <xf numFmtId="1" fontId="38" fillId="0" borderId="53" xfId="0" applyNumberFormat="1" applyFont="1" applyBorder="1" applyAlignment="1">
      <alignment horizontal="left" vertical="center" wrapText="1"/>
    </xf>
    <xf numFmtId="1" fontId="38" fillId="0" borderId="49" xfId="0" applyNumberFormat="1" applyFont="1" applyBorder="1" applyAlignment="1">
      <alignment horizontal="left" vertical="center" wrapText="1"/>
    </xf>
    <xf numFmtId="1" fontId="34" fillId="24" borderId="44" xfId="0" applyNumberFormat="1" applyFont="1" applyFill="1" applyBorder="1" applyAlignment="1">
      <alignment horizontal="right" wrapText="1" indent="2"/>
    </xf>
    <xf numFmtId="3" fontId="34" fillId="0" borderId="11" xfId="0" applyNumberFormat="1" applyFont="1" applyBorder="1" applyAlignment="1">
      <alignment horizontal="right" vertical="center" indent="1"/>
    </xf>
    <xf numFmtId="0" fontId="56" fillId="0" borderId="0" xfId="40" applyFont="1" applyFill="1" applyBorder="1" applyAlignment="1">
      <alignment horizontal="left" vertical="center"/>
    </xf>
    <xf numFmtId="0" fontId="61" fillId="0" borderId="0" xfId="40" applyFont="1" applyFill="1" applyBorder="1" applyAlignment="1">
      <alignment horizontal="justify" vertical="center"/>
    </xf>
    <xf numFmtId="0" fontId="56" fillId="0" borderId="0" xfId="40" applyFont="1" applyFill="1" applyBorder="1" applyAlignment="1">
      <alignment horizontal="left" vertical="center"/>
    </xf>
    <xf numFmtId="0" fontId="51" fillId="0" borderId="0" xfId="40" applyFont="1" applyFill="1" applyBorder="1" applyAlignment="1">
      <alignment vertical="center"/>
    </xf>
    <xf numFmtId="0" fontId="51" fillId="0" borderId="0" xfId="40" applyFont="1" applyFill="1" applyBorder="1" applyAlignment="1">
      <alignment horizontal="right" vertical="center"/>
    </xf>
    <xf numFmtId="0" fontId="51" fillId="0" borderId="0" xfId="40" applyFont="1" applyFill="1" applyAlignment="1">
      <alignment vertical="center"/>
    </xf>
    <xf numFmtId="49" fontId="51" fillId="0" borderId="0" xfId="40" applyNumberFormat="1" applyFont="1" applyFill="1" applyBorder="1" applyAlignment="1">
      <alignment vertical="center"/>
    </xf>
    <xf numFmtId="0" fontId="51" fillId="0" borderId="0" xfId="40" applyFont="1" applyFill="1" applyBorder="1" applyAlignment="1">
      <alignment horizontal="justify" vertical="center"/>
    </xf>
    <xf numFmtId="0" fontId="51" fillId="0" borderId="0" xfId="40" applyFont="1" applyFill="1" applyBorder="1" applyAlignment="1">
      <alignment horizontal="left" vertical="center"/>
    </xf>
    <xf numFmtId="0" fontId="38" fillId="0" borderId="0" xfId="40" applyFont="1" applyFill="1" applyBorder="1" applyAlignment="1">
      <alignment horizontal="right" vertical="center" indent="1"/>
    </xf>
    <xf numFmtId="0" fontId="38" fillId="0" borderId="0" xfId="40" applyFont="1" applyFill="1" applyAlignment="1">
      <alignment horizontal="right" vertical="center" indent="3"/>
    </xf>
    <xf numFmtId="0" fontId="38" fillId="0" borderId="0" xfId="40" applyFont="1" applyFill="1" applyBorder="1" applyAlignment="1">
      <alignment vertical="center"/>
    </xf>
    <xf numFmtId="0" fontId="51" fillId="27" borderId="0" xfId="40" applyFont="1" applyFill="1" applyBorder="1" applyAlignment="1">
      <alignment horizontal="right" vertical="center"/>
    </xf>
    <xf numFmtId="0" fontId="51" fillId="27" borderId="0" xfId="40" applyFont="1" applyFill="1" applyAlignment="1">
      <alignment vertical="center"/>
    </xf>
    <xf numFmtId="0" fontId="53" fillId="27" borderId="0" xfId="40" applyFont="1" applyFill="1" applyBorder="1" applyAlignment="1">
      <alignment horizontal="right" vertical="center" indent="1"/>
    </xf>
    <xf numFmtId="0" fontId="53" fillId="27" borderId="0" xfId="40" applyFont="1" applyFill="1" applyBorder="1" applyAlignment="1">
      <alignment horizontal="left" vertical="center"/>
    </xf>
    <xf numFmtId="0" fontId="51" fillId="27" borderId="0" xfId="40" applyFont="1" applyFill="1" applyBorder="1" applyAlignment="1">
      <alignment vertical="center"/>
    </xf>
    <xf numFmtId="0" fontId="51" fillId="27" borderId="0" xfId="40" applyFont="1" applyFill="1" applyBorder="1" applyAlignment="1">
      <alignment horizontal="right" vertical="center" indent="1"/>
    </xf>
    <xf numFmtId="0" fontId="51" fillId="27" borderId="0" xfId="40" applyFont="1" applyFill="1" applyBorder="1" applyAlignment="1">
      <alignment horizontal="justify" vertical="center"/>
    </xf>
    <xf numFmtId="49" fontId="53" fillId="27" borderId="0" xfId="40" applyNumberFormat="1" applyFont="1" applyFill="1" applyBorder="1" applyAlignment="1">
      <alignment horizontal="left" vertical="center"/>
    </xf>
    <xf numFmtId="49" fontId="51" fillId="27" borderId="0" xfId="40" applyNumberFormat="1" applyFont="1" applyFill="1" applyBorder="1" applyAlignment="1">
      <alignment vertical="center"/>
    </xf>
    <xf numFmtId="0" fontId="51" fillId="27" borderId="0" xfId="40" applyFont="1" applyFill="1" applyBorder="1" applyAlignment="1">
      <alignment horizontal="right" vertical="center" indent="3"/>
    </xf>
    <xf numFmtId="0" fontId="53" fillId="27" borderId="0" xfId="40" applyFont="1" applyFill="1" applyBorder="1" applyAlignment="1">
      <alignment horizontal="right" vertical="center" indent="3"/>
    </xf>
    <xf numFmtId="0" fontId="38" fillId="27" borderId="0" xfId="40" applyFont="1" applyFill="1" applyAlignment="1">
      <alignment vertical="center"/>
    </xf>
    <xf numFmtId="0" fontId="61" fillId="0" borderId="0" xfId="40" applyFont="1" applyFill="1" applyBorder="1" applyAlignment="1">
      <alignment horizontal="justify" vertical="center" wrapText="1"/>
    </xf>
    <xf numFmtId="0" fontId="46" fillId="0" borderId="0" xfId="40" applyFont="1" applyAlignment="1">
      <alignment horizontal="justify" vertical="center" wrapText="1"/>
    </xf>
    <xf numFmtId="0" fontId="38" fillId="0" borderId="0" xfId="39" applyFont="1" applyAlignment="1">
      <alignment horizontal="right" vertical="center"/>
    </xf>
    <xf numFmtId="49" fontId="69" fillId="0" borderId="0" xfId="40" applyNumberFormat="1" applyFont="1" applyBorder="1" applyAlignment="1">
      <alignment horizontal="center" vertical="center"/>
    </xf>
    <xf numFmtId="0" fontId="70" fillId="0" borderId="0" xfId="0" applyNumberFormat="1" applyFont="1" applyFill="1" applyBorder="1" applyAlignment="1" applyProtection="1">
      <alignment vertical="center"/>
    </xf>
    <xf numFmtId="0" fontId="46" fillId="0" borderId="0" xfId="40" applyFont="1" applyFill="1" applyAlignment="1">
      <alignment horizontal="left" vertical="center"/>
    </xf>
    <xf numFmtId="49" fontId="81" fillId="0" borderId="36" xfId="40" applyNumberFormat="1" applyFont="1" applyFill="1" applyBorder="1" applyAlignment="1">
      <alignment horizontal="left" vertical="center" indent="1"/>
    </xf>
    <xf numFmtId="49" fontId="82" fillId="0" borderId="36" xfId="40" applyNumberFormat="1" applyFont="1" applyFill="1" applyBorder="1" applyAlignment="1">
      <alignment horizontal="left" vertical="center" indent="1"/>
    </xf>
    <xf numFmtId="49" fontId="82" fillId="0" borderId="32" xfId="40" applyNumberFormat="1" applyFont="1" applyFill="1" applyBorder="1" applyAlignment="1">
      <alignment horizontal="left" vertical="center" indent="1"/>
    </xf>
    <xf numFmtId="49" fontId="81" fillId="0" borderId="31" xfId="40" applyNumberFormat="1" applyFont="1" applyFill="1" applyBorder="1" applyAlignment="1">
      <alignment horizontal="left" vertical="center" indent="1"/>
    </xf>
    <xf numFmtId="49" fontId="82" fillId="0" borderId="31" xfId="40" applyNumberFormat="1" applyFont="1" applyFill="1" applyBorder="1" applyAlignment="1">
      <alignment horizontal="left" vertical="center" indent="1"/>
    </xf>
    <xf numFmtId="4" fontId="83" fillId="26" borderId="33" xfId="40" applyNumberFormat="1" applyFont="1" applyFill="1" applyBorder="1" applyAlignment="1">
      <alignment horizontal="right" vertical="center"/>
    </xf>
    <xf numFmtId="49" fontId="83" fillId="26" borderId="31" xfId="40" applyNumberFormat="1" applyFont="1" applyFill="1" applyBorder="1" applyAlignment="1">
      <alignment horizontal="left" vertical="center" indent="1"/>
    </xf>
    <xf numFmtId="4" fontId="83" fillId="0" borderId="33" xfId="40" applyNumberFormat="1" applyFont="1" applyBorder="1" applyAlignment="1">
      <alignment horizontal="right" vertical="center"/>
    </xf>
    <xf numFmtId="49" fontId="82" fillId="0" borderId="31" xfId="40" applyNumberFormat="1" applyFont="1" applyBorder="1" applyAlignment="1">
      <alignment horizontal="left" vertical="center" indent="1"/>
    </xf>
    <xf numFmtId="4" fontId="82" fillId="0" borderId="37" xfId="40" applyNumberFormat="1" applyFont="1" applyFill="1" applyBorder="1" applyAlignment="1">
      <alignment horizontal="right" vertical="center"/>
    </xf>
    <xf numFmtId="4" fontId="82" fillId="0" borderId="28" xfId="40" applyNumberFormat="1" applyFont="1" applyFill="1" applyBorder="1" applyAlignment="1">
      <alignment horizontal="right" vertical="center"/>
    </xf>
    <xf numFmtId="49" fontId="81" fillId="0" borderId="30" xfId="40" applyNumberFormat="1" applyFont="1" applyFill="1" applyBorder="1" applyAlignment="1">
      <alignment horizontal="left" vertical="center" indent="1"/>
    </xf>
    <xf numFmtId="49" fontId="82" fillId="0" borderId="30" xfId="40" applyNumberFormat="1" applyFont="1" applyFill="1" applyBorder="1" applyAlignment="1">
      <alignment horizontal="left" vertical="center" indent="1"/>
    </xf>
    <xf numFmtId="4" fontId="51" fillId="28" borderId="2" xfId="40" applyNumberFormat="1" applyFont="1" applyFill="1" applyBorder="1" applyAlignment="1">
      <alignment horizontal="right" vertical="center"/>
    </xf>
    <xf numFmtId="4" fontId="51" fillId="27" borderId="2" xfId="40" applyNumberFormat="1" applyFont="1" applyFill="1" applyBorder="1" applyAlignment="1">
      <alignment horizontal="right" vertical="center"/>
    </xf>
    <xf numFmtId="4" fontId="51" fillId="26" borderId="2" xfId="40" applyNumberFormat="1" applyFont="1" applyFill="1" applyBorder="1" applyAlignment="1">
      <alignment horizontal="right" vertical="center"/>
    </xf>
    <xf numFmtId="0" fontId="61" fillId="0" borderId="0" xfId="40" applyFont="1" applyFill="1" applyBorder="1" applyAlignment="1">
      <alignment horizontal="justify" vertical="center"/>
    </xf>
    <xf numFmtId="0" fontId="34" fillId="0" borderId="0" xfId="40" applyFont="1" applyFill="1" applyBorder="1" applyAlignment="1">
      <alignment horizontal="right" vertical="center"/>
    </xf>
    <xf numFmtId="0" fontId="34" fillId="0" borderId="0" xfId="40" applyFont="1" applyFill="1" applyAlignment="1">
      <alignment vertical="center"/>
    </xf>
    <xf numFmtId="0" fontId="84" fillId="0" borderId="0" xfId="40" applyFont="1" applyFill="1" applyBorder="1" applyAlignment="1">
      <alignment horizontal="right" vertical="center" indent="1"/>
    </xf>
    <xf numFmtId="0" fontId="85" fillId="0" borderId="0" xfId="34" applyFont="1" applyFill="1" applyAlignment="1" applyProtection="1">
      <alignment vertical="center"/>
    </xf>
    <xf numFmtId="0" fontId="34" fillId="0" borderId="0" xfId="40" applyFont="1" applyFill="1" applyBorder="1" applyAlignment="1">
      <alignment vertical="center"/>
    </xf>
    <xf numFmtId="0" fontId="84" fillId="27" borderId="0" xfId="40" applyFont="1" applyFill="1" applyBorder="1" applyAlignment="1">
      <alignment horizontal="right" vertical="center" indent="1"/>
    </xf>
    <xf numFmtId="0" fontId="85" fillId="27" borderId="0" xfId="34" applyFont="1" applyFill="1" applyAlignment="1" applyProtection="1">
      <alignment vertical="center"/>
    </xf>
    <xf numFmtId="0" fontId="34" fillId="27" borderId="0" xfId="40" applyFont="1" applyFill="1" applyBorder="1" applyAlignment="1">
      <alignment vertical="center"/>
    </xf>
    <xf numFmtId="0" fontId="38" fillId="0" borderId="33" xfId="40" applyFont="1" applyFill="1" applyBorder="1" applyAlignment="1" applyProtection="1">
      <alignment horizontal="left" vertical="center"/>
    </xf>
    <xf numFmtId="4" fontId="38" fillId="0" borderId="2" xfId="40" applyNumberFormat="1" applyFont="1" applyBorder="1" applyAlignment="1">
      <alignment horizontal="right" vertical="center"/>
    </xf>
    <xf numFmtId="3" fontId="38" fillId="0" borderId="2" xfId="40" applyNumberFormat="1" applyFont="1" applyFill="1" applyBorder="1" applyAlignment="1">
      <alignment horizontal="right" vertical="center"/>
    </xf>
    <xf numFmtId="3" fontId="50" fillId="0" borderId="2" xfId="40" applyNumberFormat="1" applyFont="1" applyFill="1" applyBorder="1" applyAlignment="1">
      <alignment horizontal="right" vertical="center"/>
    </xf>
    <xf numFmtId="0" fontId="50" fillId="0" borderId="33" xfId="40" applyFont="1" applyFill="1" applyBorder="1" applyAlignment="1" applyProtection="1">
      <alignment horizontal="left" vertical="center"/>
    </xf>
    <xf numFmtId="3" fontId="38" fillId="0" borderId="26" xfId="40" applyNumberFormat="1" applyFont="1" applyFill="1" applyBorder="1" applyAlignment="1">
      <alignment horizontal="right" vertical="center"/>
    </xf>
    <xf numFmtId="0" fontId="38" fillId="0" borderId="28" xfId="40" applyFont="1" applyFill="1" applyBorder="1" applyAlignment="1" applyProtection="1">
      <alignment horizontal="left" vertical="center"/>
    </xf>
    <xf numFmtId="0" fontId="86" fillId="0" borderId="0" xfId="39" applyFont="1" applyAlignment="1">
      <alignment horizontal="left" vertical="center"/>
    </xf>
    <xf numFmtId="0" fontId="31" fillId="20" borderId="11" xfId="0" applyNumberFormat="1" applyFont="1" applyFill="1" applyBorder="1" applyAlignment="1" applyProtection="1">
      <alignment horizontal="left" vertical="center"/>
    </xf>
    <xf numFmtId="0" fontId="32" fillId="0" borderId="18" xfId="0" applyFont="1" applyFill="1" applyBorder="1" applyAlignment="1" applyProtection="1">
      <alignment horizontal="left" vertical="center" wrapText="1" indent="1"/>
    </xf>
    <xf numFmtId="3" fontId="24" fillId="21" borderId="16" xfId="0" applyNumberFormat="1" applyFont="1" applyFill="1" applyBorder="1" applyAlignment="1" applyProtection="1">
      <alignment vertical="center"/>
    </xf>
    <xf numFmtId="0" fontId="29" fillId="0" borderId="18" xfId="0" applyNumberFormat="1" applyFont="1" applyFill="1" applyBorder="1" applyAlignment="1" applyProtection="1">
      <alignment horizontal="left" vertical="center" wrapText="1" indent="1"/>
    </xf>
    <xf numFmtId="0" fontId="84" fillId="27" borderId="0" xfId="40" applyFont="1" applyFill="1" applyBorder="1" applyAlignment="1">
      <alignment horizontal="left" vertical="center"/>
    </xf>
    <xf numFmtId="0" fontId="21" fillId="27" borderId="0" xfId="40" applyFont="1" applyFill="1" applyBorder="1" applyAlignment="1">
      <alignment vertical="center"/>
    </xf>
    <xf numFmtId="0" fontId="21" fillId="27" borderId="0" xfId="40" applyFont="1" applyFill="1" applyBorder="1" applyAlignment="1">
      <alignment horizontal="right" vertical="center"/>
    </xf>
    <xf numFmtId="0" fontId="34" fillId="27" borderId="0" xfId="40" applyFont="1" applyFill="1" applyBorder="1" applyAlignment="1">
      <alignment horizontal="left" vertical="center" wrapText="1" indent="1"/>
    </xf>
    <xf numFmtId="0" fontId="84" fillId="0" borderId="0" xfId="40" applyFont="1" applyFill="1" applyBorder="1" applyAlignment="1">
      <alignment horizontal="left" vertical="center"/>
    </xf>
    <xf numFmtId="0" fontId="21" fillId="0" borderId="0" xfId="40" applyFont="1" applyFill="1" applyBorder="1" applyAlignment="1">
      <alignment horizontal="right" vertical="center"/>
    </xf>
    <xf numFmtId="0" fontId="34" fillId="0" borderId="0" xfId="40" applyFont="1" applyFill="1" applyBorder="1" applyAlignment="1">
      <alignment horizontal="left" vertical="center" wrapText="1" indent="1"/>
    </xf>
    <xf numFmtId="0" fontId="20" fillId="0" borderId="0" xfId="40" applyFont="1" applyFill="1" applyAlignment="1">
      <alignment vertical="center"/>
    </xf>
    <xf numFmtId="0" fontId="23" fillId="0" borderId="0" xfId="0" applyNumberFormat="1" applyFont="1" applyFill="1" applyBorder="1" applyAlignment="1" applyProtection="1">
      <alignment vertical="center"/>
    </xf>
    <xf numFmtId="0" fontId="31" fillId="0" borderId="0" xfId="0" applyNumberFormat="1" applyFont="1" applyFill="1" applyBorder="1" applyAlignment="1" applyProtection="1">
      <alignment vertical="top"/>
    </xf>
    <xf numFmtId="0" fontId="20" fillId="0" borderId="0" xfId="40" applyFont="1" applyAlignment="1">
      <alignment horizontal="justify" vertical="center" wrapText="1"/>
    </xf>
    <xf numFmtId="0" fontId="20" fillId="0" borderId="0" xfId="40" applyFont="1" applyAlignment="1">
      <alignment horizontal="justify" vertical="center" wrapText="1"/>
    </xf>
    <xf numFmtId="3" fontId="25" fillId="34" borderId="55" xfId="0" applyNumberFormat="1" applyFont="1" applyFill="1" applyBorder="1" applyAlignment="1" applyProtection="1">
      <alignment horizontal="right" vertical="center" wrapText="1" indent="1"/>
    </xf>
    <xf numFmtId="0" fontId="0" fillId="0" borderId="0" xfId="0" applyNumberFormat="1" applyFill="1" applyBorder="1" applyAlignment="1" applyProtection="1">
      <alignment horizontal="left" vertical="center"/>
    </xf>
    <xf numFmtId="3" fontId="34" fillId="0" borderId="2" xfId="40" applyNumberFormat="1" applyFont="1" applyFill="1" applyBorder="1" applyAlignment="1">
      <alignment horizontal="right" vertical="center"/>
    </xf>
    <xf numFmtId="3" fontId="34" fillId="0" borderId="26" xfId="40" applyNumberFormat="1" applyFont="1" applyFill="1" applyBorder="1" applyAlignment="1">
      <alignment horizontal="right" vertical="center"/>
    </xf>
    <xf numFmtId="49" fontId="62" fillId="0" borderId="35" xfId="40" applyNumberFormat="1" applyFont="1" applyFill="1" applyBorder="1" applyAlignment="1">
      <alignment horizontal="left" vertical="center" indent="1"/>
    </xf>
    <xf numFmtId="49" fontId="62" fillId="0" borderId="28" xfId="40" applyNumberFormat="1" applyFont="1" applyFill="1" applyBorder="1" applyAlignment="1">
      <alignment horizontal="left" vertical="center" indent="1"/>
    </xf>
    <xf numFmtId="49" fontId="52" fillId="0" borderId="32" xfId="40" applyNumberFormat="1" applyFont="1" applyBorder="1" applyAlignment="1">
      <alignment horizontal="left" vertical="center" indent="1"/>
    </xf>
    <xf numFmtId="49" fontId="52" fillId="0" borderId="30" xfId="40" applyNumberFormat="1" applyFont="1" applyBorder="1" applyAlignment="1">
      <alignment horizontal="left" vertical="center" indent="1"/>
    </xf>
    <xf numFmtId="0" fontId="38" fillId="0" borderId="35" xfId="40" applyFont="1" applyFill="1" applyBorder="1" applyAlignment="1" applyProtection="1">
      <alignment horizontal="left" vertical="center"/>
    </xf>
    <xf numFmtId="0" fontId="38" fillId="0" borderId="24" xfId="40" applyFont="1" applyBorder="1" applyAlignment="1">
      <alignment horizontal="left" vertical="center"/>
    </xf>
    <xf numFmtId="0" fontId="38" fillId="0" borderId="30" xfId="40" applyFont="1" applyBorder="1" applyAlignment="1">
      <alignment horizontal="left" vertical="center"/>
    </xf>
    <xf numFmtId="3" fontId="38" fillId="0" borderId="29" xfId="40" applyNumberFormat="1" applyFont="1" applyBorder="1" applyAlignment="1">
      <alignment horizontal="right" vertical="center"/>
    </xf>
    <xf numFmtId="0" fontId="38" fillId="0" borderId="25" xfId="40" applyFont="1" applyBorder="1" applyAlignment="1">
      <alignment horizontal="left" vertical="center"/>
    </xf>
    <xf numFmtId="0" fontId="38" fillId="0" borderId="32" xfId="40" applyFont="1" applyBorder="1" applyAlignment="1">
      <alignment horizontal="left" vertical="center"/>
    </xf>
    <xf numFmtId="3" fontId="38" fillId="0" borderId="26" xfId="40" applyNumberFormat="1" applyFont="1" applyBorder="1" applyAlignment="1">
      <alignment horizontal="right" vertical="center"/>
    </xf>
    <xf numFmtId="49" fontId="52" fillId="0" borderId="32" xfId="40" applyNumberFormat="1" applyFont="1" applyBorder="1" applyAlignment="1">
      <alignment horizontal="left" vertical="center"/>
    </xf>
    <xf numFmtId="4" fontId="65" fillId="0" borderId="35" xfId="40" applyNumberFormat="1" applyFont="1" applyBorder="1" applyAlignment="1">
      <alignment horizontal="right" vertical="center"/>
    </xf>
    <xf numFmtId="49" fontId="52" fillId="0" borderId="30" xfId="40" applyNumberFormat="1" applyFont="1" applyBorder="1" applyAlignment="1">
      <alignment horizontal="left" vertical="center"/>
    </xf>
    <xf numFmtId="49" fontId="52" fillId="0" borderId="36" xfId="40" applyNumberFormat="1" applyFont="1" applyBorder="1" applyAlignment="1">
      <alignment horizontal="left" vertical="center" indent="1"/>
    </xf>
    <xf numFmtId="3" fontId="23" fillId="0" borderId="0" xfId="0" applyNumberFormat="1" applyFont="1" applyFill="1" applyBorder="1" applyAlignment="1" applyProtection="1">
      <alignment vertical="center"/>
    </xf>
    <xf numFmtId="0" fontId="29" fillId="18" borderId="0" xfId="0" applyNumberFormat="1" applyFont="1" applyFill="1" applyBorder="1" applyAlignment="1" applyProtection="1">
      <alignment horizontal="center" vertical="center"/>
    </xf>
    <xf numFmtId="0" fontId="88" fillId="0" borderId="0" xfId="0" applyNumberFormat="1" applyFont="1" applyFill="1" applyBorder="1" applyAlignment="1" applyProtection="1">
      <alignment vertical="center"/>
    </xf>
    <xf numFmtId="0" fontId="90" fillId="0" borderId="0" xfId="0" applyNumberFormat="1" applyFont="1" applyFill="1" applyBorder="1" applyAlignment="1" applyProtection="1">
      <alignment horizontal="left" vertical="center"/>
    </xf>
    <xf numFmtId="0" fontId="90" fillId="0" borderId="0" xfId="0" applyNumberFormat="1" applyFont="1" applyFill="1" applyBorder="1" applyAlignment="1" applyProtection="1">
      <alignment vertical="center"/>
    </xf>
    <xf numFmtId="0" fontId="88" fillId="0" borderId="0" xfId="0" applyNumberFormat="1" applyFont="1" applyFill="1" applyBorder="1" applyAlignment="1" applyProtection="1">
      <alignment horizontal="left" vertical="center"/>
    </xf>
    <xf numFmtId="0" fontId="88" fillId="0" borderId="0" xfId="39" applyFont="1" applyFill="1" applyBorder="1" applyAlignment="1">
      <alignment vertical="center"/>
    </xf>
    <xf numFmtId="0" fontId="56" fillId="0" borderId="0" xfId="40" applyFont="1" applyFill="1" applyBorder="1" applyAlignment="1">
      <alignment horizontal="left" vertical="center"/>
    </xf>
    <xf numFmtId="0" fontId="61" fillId="0" borderId="0" xfId="40" applyFont="1" applyFill="1" applyBorder="1" applyAlignment="1">
      <alignment horizontal="justify" vertical="center"/>
    </xf>
    <xf numFmtId="3" fontId="38" fillId="0" borderId="29" xfId="40" applyNumberFormat="1" applyFont="1" applyFill="1" applyBorder="1" applyAlignment="1">
      <alignment horizontal="right" vertical="center"/>
    </xf>
    <xf numFmtId="3" fontId="38" fillId="0" borderId="29" xfId="40" applyNumberFormat="1" applyFont="1" applyBorder="1" applyAlignment="1">
      <alignment horizontal="right" vertical="center"/>
    </xf>
    <xf numFmtId="3" fontId="38" fillId="0" borderId="26" xfId="40" applyNumberFormat="1" applyFont="1" applyBorder="1" applyAlignment="1">
      <alignment horizontal="right" vertical="center"/>
    </xf>
    <xf numFmtId="4" fontId="38" fillId="0" borderId="29" xfId="40" applyNumberFormat="1" applyFont="1" applyBorder="1" applyAlignment="1">
      <alignment horizontal="right" vertical="center"/>
    </xf>
    <xf numFmtId="4" fontId="38" fillId="0" borderId="26" xfId="40" applyNumberFormat="1" applyFont="1" applyBorder="1" applyAlignment="1">
      <alignment horizontal="right" vertical="center"/>
    </xf>
    <xf numFmtId="1" fontId="46" fillId="0" borderId="0" xfId="40" applyNumberFormat="1" applyFont="1" applyFill="1" applyAlignment="1">
      <alignment horizontal="right" vertical="center" indent="1"/>
    </xf>
    <xf numFmtId="1" fontId="46" fillId="0" borderId="0" xfId="40" applyNumberFormat="1" applyFont="1" applyAlignment="1">
      <alignment vertical="center"/>
    </xf>
    <xf numFmtId="0" fontId="50" fillId="0" borderId="33" xfId="40" applyFont="1" applyFill="1" applyBorder="1" applyAlignment="1" applyProtection="1">
      <alignment horizontal="left" vertical="center"/>
    </xf>
    <xf numFmtId="3" fontId="38" fillId="0" borderId="38" xfId="0" applyNumberFormat="1" applyFont="1" applyBorder="1" applyAlignment="1">
      <alignment horizontal="right" vertical="center" wrapText="1" indent="1"/>
    </xf>
    <xf numFmtId="0" fontId="29" fillId="0" borderId="22" xfId="0" applyNumberFormat="1" applyFont="1" applyFill="1" applyBorder="1" applyAlignment="1" applyProtection="1">
      <alignment horizontal="left" vertical="center" indent="1"/>
    </xf>
    <xf numFmtId="0" fontId="32" fillId="0" borderId="22" xfId="0" applyFont="1" applyFill="1" applyBorder="1" applyAlignment="1" applyProtection="1">
      <alignment horizontal="left" vertical="center" indent="1"/>
    </xf>
    <xf numFmtId="3" fontId="29" fillId="0" borderId="22" xfId="0" applyNumberFormat="1" applyFont="1" applyFill="1" applyBorder="1" applyAlignment="1" applyProtection="1">
      <alignment vertical="center"/>
    </xf>
    <xf numFmtId="3" fontId="24" fillId="21" borderId="22" xfId="0" applyNumberFormat="1" applyFont="1" applyFill="1" applyBorder="1" applyAlignment="1" applyProtection="1">
      <alignment vertical="center"/>
    </xf>
    <xf numFmtId="1" fontId="38" fillId="0" borderId="46" xfId="0" applyNumberFormat="1" applyFont="1" applyFill="1" applyBorder="1" applyAlignment="1">
      <alignment horizontal="left" vertical="center" wrapText="1"/>
    </xf>
    <xf numFmtId="1" fontId="38" fillId="0" borderId="10" xfId="0" applyNumberFormat="1" applyFont="1" applyFill="1" applyBorder="1" applyAlignment="1">
      <alignment horizontal="left" vertical="center" wrapText="1" indent="4"/>
    </xf>
    <xf numFmtId="1" fontId="38" fillId="0" borderId="47" xfId="0" applyNumberFormat="1" applyFont="1" applyFill="1" applyBorder="1" applyAlignment="1">
      <alignment horizontal="left" vertical="center" wrapText="1"/>
    </xf>
    <xf numFmtId="1" fontId="38" fillId="0" borderId="46" xfId="0" applyNumberFormat="1" applyFont="1" applyFill="1" applyBorder="1" applyAlignment="1">
      <alignment horizontal="left" vertical="top" wrapText="1"/>
    </xf>
    <xf numFmtId="1" fontId="38" fillId="0" borderId="49" xfId="0" applyNumberFormat="1" applyFont="1" applyBorder="1" applyAlignment="1">
      <alignment horizontal="left" vertical="top" wrapText="1"/>
    </xf>
    <xf numFmtId="1" fontId="38" fillId="0" borderId="51" xfId="0" applyNumberFormat="1" applyFont="1" applyBorder="1" applyAlignment="1">
      <alignment horizontal="left" vertical="top" wrapText="1"/>
    </xf>
    <xf numFmtId="1" fontId="38" fillId="0" borderId="53" xfId="0" applyNumberFormat="1" applyFont="1" applyBorder="1" applyAlignment="1">
      <alignment horizontal="left" vertical="top" wrapText="1"/>
    </xf>
    <xf numFmtId="3" fontId="32" fillId="0" borderId="0" xfId="40" applyNumberFormat="1" applyFont="1" applyAlignment="1">
      <alignment vertical="center"/>
    </xf>
    <xf numFmtId="4" fontId="38" fillId="0" borderId="28" xfId="40" applyNumberFormat="1" applyFont="1" applyBorder="1" applyAlignment="1">
      <alignment horizontal="right" vertical="center"/>
    </xf>
    <xf numFmtId="4" fontId="65" fillId="0" borderId="25" xfId="40" applyNumberFormat="1" applyFont="1" applyBorder="1" applyAlignment="1">
      <alignment horizontal="right" vertical="center"/>
    </xf>
    <xf numFmtId="4" fontId="38" fillId="0" borderId="0" xfId="40" applyNumberFormat="1" applyFont="1" applyAlignment="1">
      <alignment vertical="center"/>
    </xf>
    <xf numFmtId="3" fontId="38" fillId="0" borderId="38" xfId="0" applyNumberFormat="1" applyFont="1" applyFill="1" applyBorder="1" applyAlignment="1">
      <alignment horizontal="right" vertical="center" wrapText="1" indent="1"/>
    </xf>
    <xf numFmtId="3" fontId="38" fillId="0" borderId="18" xfId="0" applyNumberFormat="1" applyFont="1" applyFill="1" applyBorder="1" applyAlignment="1">
      <alignment horizontal="right" vertical="center" indent="1"/>
    </xf>
    <xf numFmtId="0" fontId="20" fillId="0" borderId="0" xfId="40" applyFont="1" applyAlignment="1">
      <alignment horizontal="justify" vertical="center" wrapText="1"/>
    </xf>
    <xf numFmtId="0" fontId="92" fillId="0" borderId="0" xfId="0" applyNumberFormat="1" applyFont="1" applyFill="1" applyBorder="1" applyAlignment="1" applyProtection="1">
      <alignment horizontal="left" vertical="center"/>
    </xf>
    <xf numFmtId="0" fontId="56" fillId="0" borderId="0" xfId="40" applyFont="1" applyFill="1" applyBorder="1" applyAlignment="1">
      <alignment horizontal="left" vertical="center"/>
    </xf>
    <xf numFmtId="0" fontId="61" fillId="0" borderId="0" xfId="40" applyFont="1" applyFill="1" applyBorder="1" applyAlignment="1">
      <alignment horizontal="justify" vertical="center"/>
    </xf>
    <xf numFmtId="0" fontId="59" fillId="27" borderId="34" xfId="40" applyFont="1" applyFill="1" applyBorder="1" applyAlignment="1">
      <alignment horizontal="left" vertical="center"/>
    </xf>
    <xf numFmtId="0" fontId="0" fillId="27" borderId="31" xfId="0" applyNumberFormat="1" applyFill="1" applyBorder="1" applyAlignment="1" applyProtection="1">
      <alignment horizontal="left" vertical="center"/>
    </xf>
    <xf numFmtId="0" fontId="51" fillId="0" borderId="2" xfId="40" applyFont="1" applyFill="1" applyBorder="1" applyAlignment="1" applyProtection="1">
      <alignment horizontal="left" vertical="center"/>
    </xf>
    <xf numFmtId="0" fontId="51" fillId="27" borderId="2" xfId="40" applyFont="1" applyFill="1" applyBorder="1" applyAlignment="1" applyProtection="1">
      <alignment horizontal="left" vertical="center"/>
    </xf>
    <xf numFmtId="0" fontId="51" fillId="0" borderId="33" xfId="40" applyFont="1" applyBorder="1" applyAlignment="1">
      <alignment horizontal="left" vertical="center"/>
    </xf>
    <xf numFmtId="0" fontId="59" fillId="27" borderId="33" xfId="40" applyFont="1" applyFill="1" applyBorder="1" applyAlignment="1">
      <alignment horizontal="left" vertical="center"/>
    </xf>
    <xf numFmtId="49" fontId="62" fillId="0" borderId="0" xfId="40" applyNumberFormat="1" applyFont="1" applyFill="1" applyBorder="1" applyAlignment="1">
      <alignment horizontal="left" vertical="center" indent="1"/>
    </xf>
    <xf numFmtId="49" fontId="62" fillId="0" borderId="28" xfId="40" applyNumberFormat="1" applyFont="1" applyBorder="1" applyAlignment="1">
      <alignment horizontal="left" vertical="center"/>
    </xf>
    <xf numFmtId="0" fontId="34" fillId="35" borderId="33" xfId="40" applyFont="1" applyFill="1" applyBorder="1" applyAlignment="1" applyProtection="1">
      <alignment horizontal="left" vertical="center"/>
    </xf>
    <xf numFmtId="0" fontId="38" fillId="35" borderId="34" xfId="40" applyFont="1" applyFill="1" applyBorder="1" applyAlignment="1">
      <alignment horizontal="left" vertical="center"/>
    </xf>
    <xf numFmtId="0" fontId="38" fillId="35" borderId="31" xfId="40" applyFont="1" applyFill="1" applyBorder="1" applyAlignment="1">
      <alignment horizontal="left" vertical="center"/>
    </xf>
    <xf numFmtId="3" fontId="51" fillId="35" borderId="2" xfId="40" applyNumberFormat="1" applyFont="1" applyFill="1" applyBorder="1" applyAlignment="1">
      <alignment horizontal="right" vertical="center"/>
    </xf>
    <xf numFmtId="49" fontId="66" fillId="35" borderId="33" xfId="40" applyNumberFormat="1" applyFont="1" applyFill="1" applyBorder="1" applyAlignment="1">
      <alignment horizontal="left" vertical="center"/>
    </xf>
    <xf numFmtId="49" fontId="52" fillId="35" borderId="31" xfId="40" applyNumberFormat="1" applyFont="1" applyFill="1" applyBorder="1" applyAlignment="1">
      <alignment horizontal="left" vertical="center"/>
    </xf>
    <xf numFmtId="0" fontId="38" fillId="0" borderId="37" xfId="40" applyFont="1" applyBorder="1" applyAlignment="1">
      <alignment vertical="center"/>
    </xf>
    <xf numFmtId="3" fontId="38" fillId="0" borderId="0" xfId="40" applyNumberFormat="1" applyFont="1" applyAlignment="1">
      <alignment vertical="center"/>
    </xf>
    <xf numFmtId="3" fontId="38" fillId="0" borderId="0" xfId="40" applyNumberFormat="1" applyFont="1" applyAlignment="1">
      <alignment horizontal="right" vertical="center"/>
    </xf>
    <xf numFmtId="3" fontId="22" fillId="0" borderId="0" xfId="0" applyNumberFormat="1" applyFont="1" applyFill="1" applyBorder="1" applyAlignment="1" applyProtection="1">
      <alignment horizontal="center" vertical="center"/>
    </xf>
    <xf numFmtId="3" fontId="38" fillId="0" borderId="0" xfId="40" applyNumberFormat="1" applyFont="1" applyFill="1" applyAlignment="1">
      <alignment horizontal="right" vertical="center"/>
    </xf>
    <xf numFmtId="3" fontId="38" fillId="0" borderId="0" xfId="40" applyNumberFormat="1" applyFont="1" applyFill="1" applyAlignment="1">
      <alignment vertical="center"/>
    </xf>
    <xf numFmtId="3" fontId="34" fillId="0" borderId="0" xfId="40" applyNumberFormat="1" applyFont="1" applyAlignment="1">
      <alignment horizontal="right" vertical="center"/>
    </xf>
    <xf numFmtId="3" fontId="34" fillId="0" borderId="0" xfId="40" applyNumberFormat="1" applyFont="1" applyAlignment="1">
      <alignment vertical="center"/>
    </xf>
    <xf numFmtId="3" fontId="38" fillId="0" borderId="0" xfId="41" applyNumberFormat="1" applyFont="1" applyBorder="1" applyAlignment="1">
      <alignment horizontal="right" vertical="center"/>
    </xf>
    <xf numFmtId="3" fontId="38" fillId="0" borderId="37" xfId="40" applyNumberFormat="1" applyFont="1" applyBorder="1" applyAlignment="1">
      <alignment horizontal="right" vertical="center"/>
    </xf>
    <xf numFmtId="3" fontId="38" fillId="0" borderId="0" xfId="0" applyNumberFormat="1" applyFont="1" applyFill="1" applyAlignment="1">
      <alignment horizontal="right" vertical="center"/>
    </xf>
    <xf numFmtId="3" fontId="38" fillId="0" borderId="0" xfId="0" applyNumberFormat="1" applyFont="1" applyFill="1" applyAlignment="1">
      <alignment vertical="center"/>
    </xf>
    <xf numFmtId="49" fontId="62" fillId="0" borderId="24" xfId="40" applyNumberFormat="1" applyFont="1" applyFill="1" applyBorder="1" applyAlignment="1">
      <alignment horizontal="left" vertical="center" indent="1"/>
    </xf>
    <xf numFmtId="49" fontId="62" fillId="0" borderId="25" xfId="40" applyNumberFormat="1" applyFont="1" applyFill="1" applyBorder="1" applyAlignment="1">
      <alignment horizontal="left" vertical="center" indent="1"/>
    </xf>
    <xf numFmtId="3" fontId="38" fillId="0" borderId="27" xfId="40" applyNumberFormat="1" applyFont="1" applyBorder="1" applyAlignment="1">
      <alignment horizontal="right" vertical="center"/>
    </xf>
    <xf numFmtId="3" fontId="33" fillId="23" borderId="11" xfId="0" applyNumberFormat="1" applyFont="1" applyFill="1" applyBorder="1" applyAlignment="1" applyProtection="1">
      <alignment vertical="center"/>
    </xf>
    <xf numFmtId="3" fontId="32" fillId="0" borderId="16" xfId="0" applyNumberFormat="1" applyFont="1" applyFill="1" applyBorder="1" applyAlignment="1" applyProtection="1">
      <alignment vertical="center"/>
    </xf>
    <xf numFmtId="3" fontId="32" fillId="0" borderId="15" xfId="0" applyNumberFormat="1" applyFont="1" applyFill="1" applyBorder="1" applyAlignment="1" applyProtection="1">
      <alignment vertical="center"/>
    </xf>
    <xf numFmtId="3" fontId="33" fillId="22" borderId="11" xfId="0" applyNumberFormat="1" applyFont="1" applyFill="1" applyBorder="1" applyAlignment="1" applyProtection="1">
      <alignment vertical="center"/>
    </xf>
    <xf numFmtId="3" fontId="32" fillId="0" borderId="15" xfId="0" applyNumberFormat="1" applyFont="1" applyFill="1" applyBorder="1" applyAlignment="1">
      <alignment vertical="center"/>
    </xf>
    <xf numFmtId="3" fontId="32" fillId="0" borderId="22" xfId="0" applyNumberFormat="1" applyFont="1" applyFill="1" applyBorder="1" applyAlignment="1">
      <alignment vertical="center"/>
    </xf>
    <xf numFmtId="3" fontId="32" fillId="0" borderId="17" xfId="0" applyNumberFormat="1" applyFont="1" applyFill="1" applyBorder="1" applyAlignment="1" applyProtection="1">
      <alignment vertical="center"/>
    </xf>
    <xf numFmtId="0" fontId="46" fillId="0" borderId="0" xfId="40" applyFont="1" applyAlignment="1">
      <alignment horizontal="justify" vertical="center" wrapText="1"/>
    </xf>
    <xf numFmtId="0" fontId="61" fillId="0" borderId="0" xfId="40" applyFont="1" applyFill="1" applyBorder="1" applyAlignment="1">
      <alignment horizontal="justify" vertical="center" wrapText="1"/>
    </xf>
    <xf numFmtId="0" fontId="46" fillId="0" borderId="0" xfId="40" applyFont="1" applyAlignment="1">
      <alignment horizontal="justify" vertical="center" wrapText="1"/>
    </xf>
    <xf numFmtId="0" fontId="0" fillId="0" borderId="0" xfId="0" applyNumberFormat="1" applyFill="1" applyBorder="1" applyAlignment="1" applyProtection="1"/>
    <xf numFmtId="0" fontId="20" fillId="0" borderId="0" xfId="40" applyFont="1" applyAlignment="1">
      <alignment horizontal="justify" vertical="center" wrapText="1"/>
    </xf>
    <xf numFmtId="0" fontId="38" fillId="0" borderId="0" xfId="39" applyFont="1" applyAlignment="1">
      <alignment horizontal="center" vertical="center"/>
    </xf>
    <xf numFmtId="3" fontId="77" fillId="0" borderId="0" xfId="0" applyNumberFormat="1" applyFont="1" applyFill="1" applyBorder="1" applyAlignment="1" applyProtection="1">
      <alignment vertical="center"/>
    </xf>
    <xf numFmtId="3" fontId="90" fillId="0" borderId="0" xfId="0" applyNumberFormat="1" applyFont="1" applyFill="1" applyBorder="1" applyAlignment="1" applyProtection="1">
      <alignment vertical="center"/>
    </xf>
    <xf numFmtId="3" fontId="32" fillId="0" borderId="19" xfId="0" applyNumberFormat="1" applyFont="1" applyFill="1" applyBorder="1" applyAlignment="1">
      <alignment vertical="center"/>
    </xf>
    <xf numFmtId="3" fontId="32" fillId="0" borderId="18" xfId="0" applyNumberFormat="1" applyFont="1" applyFill="1" applyBorder="1" applyAlignment="1">
      <alignment vertical="center"/>
    </xf>
    <xf numFmtId="4" fontId="24" fillId="0" borderId="0" xfId="0" applyNumberFormat="1" applyFont="1" applyFill="1" applyBorder="1" applyAlignment="1" applyProtection="1">
      <alignment vertical="center"/>
    </xf>
    <xf numFmtId="3" fontId="29" fillId="0" borderId="38" xfId="0" applyNumberFormat="1" applyFont="1" applyFill="1" applyBorder="1" applyAlignment="1" applyProtection="1">
      <alignment vertical="center"/>
    </xf>
    <xf numFmtId="0" fontId="32" fillId="0" borderId="19" xfId="0" applyFont="1" applyFill="1" applyBorder="1" applyAlignment="1" applyProtection="1">
      <alignment horizontal="left" vertical="center" wrapText="1" indent="1"/>
    </xf>
    <xf numFmtId="0" fontId="29" fillId="0" borderId="38" xfId="0" applyNumberFormat="1" applyFont="1" applyFill="1" applyBorder="1" applyAlignment="1" applyProtection="1">
      <alignment horizontal="left" vertical="center" indent="1"/>
    </xf>
    <xf numFmtId="3" fontId="29" fillId="21" borderId="38" xfId="0" applyNumberFormat="1" applyFont="1" applyFill="1" applyBorder="1" applyAlignment="1" applyProtection="1">
      <alignment vertical="center"/>
    </xf>
    <xf numFmtId="0" fontId="20" fillId="0" borderId="0" xfId="40" applyFont="1" applyAlignment="1">
      <alignment horizontal="justify" vertical="center" wrapText="1"/>
    </xf>
    <xf numFmtId="0" fontId="46" fillId="0" borderId="0" xfId="40" applyFont="1" applyAlignment="1">
      <alignment horizontal="justify" vertical="center" wrapText="1"/>
    </xf>
    <xf numFmtId="0" fontId="20" fillId="0" borderId="0" xfId="0" applyFont="1" applyFill="1" applyBorder="1" applyAlignment="1">
      <alignment horizontal="justify" vertical="center" wrapText="1"/>
    </xf>
    <xf numFmtId="0" fontId="20" fillId="0" borderId="0" xfId="0" applyFont="1" applyAlignment="1">
      <alignment horizontal="justify" vertical="center" wrapText="1"/>
    </xf>
    <xf numFmtId="4" fontId="65" fillId="0" borderId="37" xfId="40" applyNumberFormat="1" applyFont="1" applyBorder="1" applyAlignment="1">
      <alignment horizontal="right" vertical="center"/>
    </xf>
    <xf numFmtId="4" fontId="33" fillId="27" borderId="37" xfId="40" applyNumberFormat="1" applyFont="1" applyFill="1" applyBorder="1" applyAlignment="1">
      <alignment horizontal="right" vertical="center"/>
    </xf>
    <xf numFmtId="49" fontId="52" fillId="27" borderId="36" xfId="40" applyNumberFormat="1" applyFont="1" applyFill="1" applyBorder="1" applyAlignment="1">
      <alignment horizontal="left" vertical="center"/>
    </xf>
    <xf numFmtId="4" fontId="33" fillId="27" borderId="35" xfId="40" applyNumberFormat="1" applyFont="1" applyFill="1" applyBorder="1" applyAlignment="1">
      <alignment horizontal="right" vertical="center"/>
    </xf>
    <xf numFmtId="49" fontId="52" fillId="27" borderId="30" xfId="40" applyNumberFormat="1" applyFont="1" applyFill="1" applyBorder="1" applyAlignment="1">
      <alignment horizontal="left" vertical="center"/>
    </xf>
    <xf numFmtId="49" fontId="20" fillId="0" borderId="0" xfId="0" applyNumberFormat="1" applyFont="1" applyAlignment="1">
      <alignment horizontal="center" vertical="center"/>
    </xf>
    <xf numFmtId="49" fontId="21" fillId="0" borderId="0" xfId="0" applyNumberFormat="1" applyFont="1" applyAlignment="1">
      <alignment horizontal="center" vertical="center"/>
    </xf>
    <xf numFmtId="49" fontId="20" fillId="0" borderId="0" xfId="0" applyNumberFormat="1" applyFont="1" applyFill="1" applyAlignment="1">
      <alignment vertical="center"/>
    </xf>
    <xf numFmtId="0" fontId="56" fillId="0" borderId="0" xfId="40" applyFont="1" applyFill="1" applyBorder="1" applyAlignment="1">
      <alignment horizontal="left" vertical="center"/>
    </xf>
    <xf numFmtId="0" fontId="46" fillId="0" borderId="0" xfId="40" applyFont="1" applyFill="1" applyAlignment="1">
      <alignment horizontal="left" vertical="center" indent="3"/>
    </xf>
    <xf numFmtId="0" fontId="61" fillId="0" borderId="0" xfId="40" applyFont="1" applyFill="1" applyBorder="1" applyAlignment="1">
      <alignment horizontal="justify" vertical="center"/>
    </xf>
    <xf numFmtId="4" fontId="38" fillId="0" borderId="0" xfId="40" applyNumberFormat="1" applyFont="1" applyAlignment="1">
      <alignment horizontal="right" vertical="center"/>
    </xf>
    <xf numFmtId="3" fontId="91" fillId="0" borderId="0" xfId="0" applyNumberFormat="1" applyFont="1" applyFill="1" applyBorder="1" applyAlignment="1" applyProtection="1">
      <alignment horizontal="left" vertical="center"/>
    </xf>
    <xf numFmtId="3" fontId="46" fillId="0" borderId="0" xfId="40" applyNumberFormat="1" applyFont="1" applyAlignment="1">
      <alignment horizontal="justify" vertical="center" wrapText="1"/>
    </xf>
    <xf numFmtId="3" fontId="32" fillId="0" borderId="0" xfId="40" applyNumberFormat="1" applyFont="1" applyFill="1" applyAlignment="1">
      <alignment vertical="center"/>
    </xf>
    <xf numFmtId="3" fontId="33" fillId="0" borderId="0" xfId="40" applyNumberFormat="1" applyFont="1" applyAlignment="1">
      <alignment vertical="center"/>
    </xf>
    <xf numFmtId="3" fontId="32" fillId="0" borderId="0" xfId="40" applyNumberFormat="1" applyFont="1" applyAlignment="1">
      <alignment horizontal="right" vertical="center"/>
    </xf>
    <xf numFmtId="3" fontId="38" fillId="0" borderId="0" xfId="40" applyNumberFormat="1" applyFont="1" applyBorder="1" applyAlignment="1">
      <alignment vertical="center"/>
    </xf>
    <xf numFmtId="3" fontId="38" fillId="0" borderId="0" xfId="40" applyNumberFormat="1" applyFont="1" applyBorder="1" applyAlignment="1">
      <alignment horizontal="right" vertical="center"/>
    </xf>
    <xf numFmtId="3" fontId="32" fillId="0" borderId="0" xfId="0" applyNumberFormat="1" applyFont="1" applyFill="1" applyAlignment="1">
      <alignment vertical="center"/>
    </xf>
    <xf numFmtId="3" fontId="38" fillId="0" borderId="0" xfId="0" applyNumberFormat="1" applyFont="1" applyAlignment="1">
      <alignment horizontal="right" vertical="center"/>
    </xf>
    <xf numFmtId="3" fontId="38" fillId="0" borderId="0" xfId="0" applyNumberFormat="1" applyFont="1" applyAlignment="1">
      <alignment horizontal="left" vertical="center"/>
    </xf>
    <xf numFmtId="3" fontId="32" fillId="0" borderId="0" xfId="0" applyNumberFormat="1" applyFont="1" applyAlignment="1">
      <alignment horizontal="center" vertical="center"/>
    </xf>
    <xf numFmtId="4" fontId="34" fillId="35" borderId="33" xfId="40" applyNumberFormat="1" applyFont="1" applyFill="1" applyBorder="1" applyAlignment="1">
      <alignment horizontal="right" vertical="center"/>
    </xf>
    <xf numFmtId="49" fontId="62" fillId="0" borderId="35" xfId="40" applyNumberFormat="1" applyFont="1" applyBorder="1" applyAlignment="1">
      <alignment horizontal="right" vertical="center"/>
    </xf>
    <xf numFmtId="49" fontId="62" fillId="0" borderId="37" xfId="40" applyNumberFormat="1" applyFont="1" applyBorder="1" applyAlignment="1">
      <alignment horizontal="right" vertical="center"/>
    </xf>
    <xf numFmtId="3" fontId="33" fillId="36" borderId="11" xfId="0" applyNumberFormat="1" applyFont="1" applyFill="1" applyBorder="1" applyAlignment="1" applyProtection="1">
      <alignment vertical="center"/>
    </xf>
    <xf numFmtId="0" fontId="20" fillId="0" borderId="0" xfId="40" applyFont="1" applyAlignment="1">
      <alignment horizontal="justify" vertical="center" wrapText="1"/>
    </xf>
    <xf numFmtId="0" fontId="46" fillId="0" borderId="0" xfId="40" applyFont="1" applyAlignment="1">
      <alignment horizontal="justify" vertical="center" wrapText="1"/>
    </xf>
    <xf numFmtId="0" fontId="61" fillId="0" borderId="0" xfId="40" applyFont="1" applyFill="1" applyBorder="1" applyAlignment="1">
      <alignment horizontal="justify" vertical="center" wrapText="1"/>
    </xf>
    <xf numFmtId="49" fontId="23" fillId="0" borderId="0" xfId="0" applyNumberFormat="1" applyFont="1" applyFill="1" applyBorder="1" applyAlignment="1" applyProtection="1">
      <alignment horizontal="left" vertical="center" wrapText="1" indent="2"/>
    </xf>
    <xf numFmtId="0" fontId="23" fillId="0" borderId="0" xfId="0" applyNumberFormat="1" applyFont="1" applyFill="1" applyBorder="1" applyAlignment="1" applyProtection="1">
      <alignment horizontal="left" vertical="center" wrapText="1" indent="2"/>
    </xf>
    <xf numFmtId="0" fontId="50" fillId="0" borderId="0" xfId="41" applyFont="1" applyFill="1" applyBorder="1" applyAlignment="1">
      <alignment horizontal="left" vertical="center" indent="1"/>
    </xf>
    <xf numFmtId="3" fontId="50" fillId="0" borderId="0" xfId="40" applyNumberFormat="1" applyFont="1" applyFill="1" applyBorder="1" applyAlignment="1">
      <alignment horizontal="right" vertical="center"/>
    </xf>
    <xf numFmtId="4" fontId="50" fillId="0" borderId="0" xfId="40" applyNumberFormat="1" applyFont="1" applyBorder="1" applyAlignment="1">
      <alignment horizontal="right" vertical="center"/>
    </xf>
    <xf numFmtId="4" fontId="45" fillId="0" borderId="0" xfId="40" applyNumberFormat="1" applyFont="1" applyBorder="1" applyAlignment="1">
      <alignment horizontal="right" vertical="center"/>
    </xf>
    <xf numFmtId="49" fontId="63" fillId="0" borderId="0" xfId="40" applyNumberFormat="1" applyFont="1" applyBorder="1" applyAlignment="1">
      <alignment horizontal="left" vertical="center" indent="1"/>
    </xf>
    <xf numFmtId="49" fontId="22" fillId="0" borderId="0" xfId="0" applyNumberFormat="1" applyFont="1" applyFill="1" applyBorder="1" applyAlignment="1" applyProtection="1">
      <alignment vertical="center"/>
    </xf>
    <xf numFmtId="49" fontId="38" fillId="0" borderId="49" xfId="0" applyNumberFormat="1" applyFont="1" applyBorder="1" applyAlignment="1">
      <alignment horizontal="center" vertical="center" wrapText="1"/>
    </xf>
    <xf numFmtId="49" fontId="38" fillId="0" borderId="50" xfId="0" applyNumberFormat="1" applyFont="1" applyBorder="1" applyAlignment="1">
      <alignment horizontal="center" vertical="center" wrapText="1"/>
    </xf>
    <xf numFmtId="49" fontId="38" fillId="0" borderId="21" xfId="0" applyNumberFormat="1" applyFont="1" applyBorder="1" applyAlignment="1">
      <alignment horizontal="center" vertical="center" wrapText="1"/>
    </xf>
    <xf numFmtId="49" fontId="22" fillId="0" borderId="0" xfId="0" applyNumberFormat="1" applyFont="1" applyFill="1" applyBorder="1" applyAlignment="1" applyProtection="1">
      <alignment horizontal="center" vertical="center" wrapText="1"/>
    </xf>
    <xf numFmtId="49" fontId="38" fillId="0" borderId="48" xfId="0" applyNumberFormat="1" applyFont="1" applyBorder="1" applyAlignment="1">
      <alignment horizontal="center" vertical="center" wrapText="1"/>
    </xf>
    <xf numFmtId="49" fontId="38" fillId="0" borderId="53" xfId="0" applyNumberFormat="1" applyFont="1" applyBorder="1" applyAlignment="1">
      <alignment horizontal="center" vertical="center" wrapText="1"/>
    </xf>
    <xf numFmtId="49" fontId="38" fillId="0" borderId="17" xfId="0" applyNumberFormat="1" applyFont="1" applyBorder="1" applyAlignment="1">
      <alignment horizontal="center" vertical="center" wrapText="1"/>
    </xf>
    <xf numFmtId="49" fontId="38" fillId="0" borderId="40" xfId="0" applyNumberFormat="1" applyFont="1" applyBorder="1" applyAlignment="1">
      <alignment horizontal="center" vertical="center" wrapText="1"/>
    </xf>
    <xf numFmtId="49" fontId="22" fillId="0" borderId="0" xfId="0" applyNumberFormat="1" applyFont="1" applyFill="1" applyBorder="1" applyAlignment="1" applyProtection="1">
      <alignment horizontal="center" vertical="center"/>
    </xf>
    <xf numFmtId="0" fontId="56" fillId="0" borderId="0" xfId="40" applyFont="1" applyFill="1" applyBorder="1" applyAlignment="1">
      <alignment horizontal="left" vertical="center"/>
    </xf>
    <xf numFmtId="0" fontId="38" fillId="0" borderId="0" xfId="0" applyFont="1" applyAlignment="1">
      <alignment horizontal="right" vertical="center" indent="1"/>
    </xf>
    <xf numFmtId="0" fontId="29" fillId="0" borderId="18" xfId="0" applyNumberFormat="1" applyFont="1" applyFill="1" applyBorder="1" applyAlignment="1" applyProtection="1">
      <alignment vertical="center"/>
    </xf>
    <xf numFmtId="0" fontId="29" fillId="0" borderId="15" xfId="0" applyNumberFormat="1" applyFont="1" applyFill="1" applyBorder="1" applyAlignment="1" applyProtection="1">
      <alignment vertical="center"/>
    </xf>
    <xf numFmtId="0" fontId="79" fillId="0" borderId="14" xfId="0" applyNumberFormat="1" applyFont="1" applyFill="1" applyBorder="1" applyAlignment="1" applyProtection="1">
      <alignment vertical="center"/>
    </xf>
    <xf numFmtId="3" fontId="77" fillId="0" borderId="14" xfId="0" applyNumberFormat="1" applyFont="1" applyFill="1" applyBorder="1" applyAlignment="1" applyProtection="1">
      <alignment vertical="center"/>
    </xf>
    <xf numFmtId="0" fontId="24" fillId="18" borderId="11" xfId="0" applyNumberFormat="1" applyFont="1" applyFill="1" applyBorder="1" applyAlignment="1" applyProtection="1">
      <alignment horizontal="center" vertical="center" wrapText="1"/>
    </xf>
    <xf numFmtId="0" fontId="56" fillId="0" borderId="0" xfId="40" applyFont="1" applyFill="1" applyBorder="1" applyAlignment="1">
      <alignment horizontal="left" vertical="center"/>
    </xf>
    <xf numFmtId="3" fontId="94" fillId="0" borderId="37" xfId="40" applyNumberFormat="1" applyFont="1" applyBorder="1" applyAlignment="1">
      <alignment vertical="center"/>
    </xf>
    <xf numFmtId="0" fontId="94" fillId="0" borderId="0" xfId="40" applyFont="1" applyBorder="1" applyAlignment="1">
      <alignment horizontal="left" vertical="center"/>
    </xf>
    <xf numFmtId="3" fontId="94" fillId="0" borderId="0" xfId="40" applyNumberFormat="1" applyFont="1" applyBorder="1" applyAlignment="1">
      <alignment vertical="center"/>
    </xf>
    <xf numFmtId="0" fontId="94" fillId="0" borderId="0" xfId="40" applyFont="1" applyBorder="1" applyAlignment="1">
      <alignment vertical="center"/>
    </xf>
    <xf numFmtId="0" fontId="94" fillId="0" borderId="37" xfId="40" applyFont="1" applyBorder="1" applyAlignment="1">
      <alignment horizontal="center" vertical="center"/>
    </xf>
    <xf numFmtId="0" fontId="94" fillId="0" borderId="0" xfId="40" applyFont="1" applyBorder="1" applyAlignment="1">
      <alignment horizontal="center" vertical="center"/>
    </xf>
    <xf numFmtId="3" fontId="94" fillId="0" borderId="0" xfId="40" applyNumberFormat="1" applyFont="1" applyBorder="1" applyAlignment="1">
      <alignment horizontal="center" vertical="center"/>
    </xf>
    <xf numFmtId="0" fontId="95" fillId="0" borderId="0" xfId="40" applyFont="1" applyBorder="1" applyAlignment="1">
      <alignment vertical="center"/>
    </xf>
    <xf numFmtId="0" fontId="33" fillId="0" borderId="0" xfId="40" applyFont="1" applyBorder="1" applyAlignment="1">
      <alignment vertical="center"/>
    </xf>
    <xf numFmtId="3" fontId="94" fillId="0" borderId="37" xfId="40" applyNumberFormat="1" applyFont="1" applyBorder="1" applyAlignment="1">
      <alignment horizontal="center" vertical="center"/>
    </xf>
    <xf numFmtId="4" fontId="94" fillId="0" borderId="37" xfId="40" applyNumberFormat="1" applyFont="1" applyBorder="1" applyAlignment="1">
      <alignment horizontal="center" vertical="center"/>
    </xf>
    <xf numFmtId="4" fontId="94" fillId="0" borderId="0" xfId="40" applyNumberFormat="1" applyFont="1" applyBorder="1" applyAlignment="1">
      <alignment horizontal="center" vertical="center"/>
    </xf>
    <xf numFmtId="4" fontId="94" fillId="0" borderId="0" xfId="40" applyNumberFormat="1" applyFont="1" applyBorder="1" applyAlignment="1">
      <alignment vertical="center"/>
    </xf>
    <xf numFmtId="3" fontId="94" fillId="0" borderId="0" xfId="40" applyNumberFormat="1" applyFont="1" applyBorder="1" applyAlignment="1">
      <alignment horizontal="left" vertical="center"/>
    </xf>
    <xf numFmtId="3" fontId="96" fillId="0" borderId="0" xfId="40" applyNumberFormat="1" applyFont="1" applyBorder="1" applyAlignment="1">
      <alignment vertical="center"/>
    </xf>
    <xf numFmtId="0" fontId="20" fillId="0" borderId="0" xfId="39" applyFont="1" applyAlignment="1">
      <alignment horizontal="left" vertical="top" wrapText="1"/>
    </xf>
    <xf numFmtId="0" fontId="44" fillId="0" borderId="0" xfId="39" applyFont="1" applyAlignment="1">
      <alignment vertical="top" wrapText="1"/>
    </xf>
    <xf numFmtId="0" fontId="43" fillId="0" borderId="0" xfId="39" applyAlignment="1">
      <alignment vertical="top" wrapText="1"/>
    </xf>
    <xf numFmtId="0" fontId="46" fillId="0" borderId="0" xfId="39" applyFont="1" applyAlignment="1">
      <alignment horizontal="justify" vertical="center" wrapText="1"/>
    </xf>
    <xf numFmtId="0" fontId="43" fillId="0" borderId="0" xfId="39" applyAlignment="1">
      <alignment horizontal="justify" vertical="center" wrapText="1"/>
    </xf>
    <xf numFmtId="0" fontId="20" fillId="0" borderId="0" xfId="39" applyFont="1" applyAlignment="1">
      <alignment vertical="center" wrapText="1"/>
    </xf>
    <xf numFmtId="49" fontId="32" fillId="0" borderId="33" xfId="40" applyNumberFormat="1" applyFont="1" applyFill="1" applyBorder="1" applyAlignment="1">
      <alignment horizontal="center" vertical="center"/>
    </xf>
    <xf numFmtId="0" fontId="32" fillId="0" borderId="31" xfId="40" applyFont="1" applyBorder="1" applyAlignment="1">
      <alignment horizontal="center" vertical="center"/>
    </xf>
    <xf numFmtId="49" fontId="23" fillId="0" borderId="0" xfId="0" applyNumberFormat="1" applyFont="1" applyFill="1" applyBorder="1" applyAlignment="1" applyProtection="1">
      <alignment horizontal="left" vertical="center" wrapText="1" indent="2"/>
    </xf>
    <xf numFmtId="0" fontId="23" fillId="0" borderId="0" xfId="0" applyNumberFormat="1" applyFont="1" applyFill="1" applyBorder="1" applyAlignment="1" applyProtection="1">
      <alignment horizontal="left" vertical="center" wrapText="1" indent="2"/>
    </xf>
    <xf numFmtId="4" fontId="38" fillId="0" borderId="35" xfId="40" applyNumberFormat="1" applyFont="1" applyBorder="1" applyAlignment="1">
      <alignment horizontal="right" vertical="center"/>
    </xf>
    <xf numFmtId="4" fontId="38" fillId="0" borderId="37" xfId="40" applyNumberFormat="1" applyFont="1" applyBorder="1" applyAlignment="1">
      <alignment horizontal="right" vertical="center"/>
    </xf>
    <xf numFmtId="4" fontId="38" fillId="0" borderId="29" xfId="40" applyNumberFormat="1" applyFont="1" applyBorder="1" applyAlignment="1">
      <alignment horizontal="right" vertical="center"/>
    </xf>
    <xf numFmtId="4" fontId="38" fillId="0" borderId="26" xfId="40" applyNumberFormat="1" applyFont="1" applyBorder="1" applyAlignment="1">
      <alignment horizontal="right" vertical="center"/>
    </xf>
    <xf numFmtId="49" fontId="62" fillId="0" borderId="37" xfId="40" applyNumberFormat="1" applyFont="1" applyFill="1" applyBorder="1" applyAlignment="1">
      <alignment horizontal="center" vertical="center"/>
    </xf>
    <xf numFmtId="0" fontId="0" fillId="0" borderId="0" xfId="0" applyNumberFormat="1" applyFill="1" applyBorder="1" applyAlignment="1" applyProtection="1">
      <alignment horizontal="center" vertical="center"/>
    </xf>
    <xf numFmtId="0" fontId="0" fillId="0" borderId="36" xfId="0" applyNumberFormat="1" applyFill="1" applyBorder="1" applyAlignment="1" applyProtection="1">
      <alignment horizontal="center" vertical="center"/>
    </xf>
    <xf numFmtId="0" fontId="32" fillId="0" borderId="33" xfId="40" applyFont="1" applyFill="1" applyBorder="1" applyAlignment="1">
      <alignment horizontal="center" vertical="center"/>
    </xf>
    <xf numFmtId="0" fontId="32" fillId="0" borderId="34" xfId="40" applyFont="1" applyFill="1" applyBorder="1" applyAlignment="1">
      <alignment horizontal="center" vertical="center"/>
    </xf>
    <xf numFmtId="49" fontId="62" fillId="0" borderId="35" xfId="40" applyNumberFormat="1" applyFont="1" applyFill="1" applyBorder="1" applyAlignment="1">
      <alignment horizontal="right" vertical="center"/>
    </xf>
    <xf numFmtId="0" fontId="0" fillId="0" borderId="24" xfId="0" applyNumberFormat="1" applyFill="1" applyBorder="1" applyAlignment="1" applyProtection="1">
      <alignment horizontal="right" vertical="center"/>
    </xf>
    <xf numFmtId="0" fontId="0" fillId="0" borderId="30" xfId="0" applyNumberFormat="1" applyFill="1" applyBorder="1" applyAlignment="1" applyProtection="1">
      <alignment horizontal="right" vertical="center"/>
    </xf>
    <xf numFmtId="0" fontId="44" fillId="0" borderId="43" xfId="40" applyFont="1" applyFill="1" applyBorder="1" applyAlignment="1" applyProtection="1">
      <alignment horizontal="center" vertical="center"/>
    </xf>
    <xf numFmtId="0" fontId="0" fillId="0" borderId="43" xfId="0" applyNumberFormat="1" applyFill="1" applyBorder="1" applyAlignment="1" applyProtection="1">
      <alignment horizontal="center" vertical="center"/>
    </xf>
    <xf numFmtId="0" fontId="44" fillId="0" borderId="42" xfId="40" applyFont="1" applyBorder="1" applyAlignment="1">
      <alignment horizontal="center" vertical="center"/>
    </xf>
    <xf numFmtId="0" fontId="34" fillId="29" borderId="33" xfId="40" applyFont="1" applyFill="1" applyBorder="1" applyAlignment="1">
      <alignment horizontal="center" vertical="center" wrapText="1"/>
    </xf>
    <xf numFmtId="0" fontId="34" fillId="29" borderId="34" xfId="40" applyFont="1" applyFill="1" applyBorder="1" applyAlignment="1">
      <alignment horizontal="center" vertical="center" wrapText="1"/>
    </xf>
    <xf numFmtId="0" fontId="43" fillId="29" borderId="31" xfId="40" applyFont="1" applyFill="1" applyBorder="1" applyAlignment="1">
      <alignment horizontal="center" vertical="center" wrapText="1"/>
    </xf>
    <xf numFmtId="0" fontId="74" fillId="0" borderId="0" xfId="40" applyFont="1" applyFill="1" applyBorder="1" applyAlignment="1" applyProtection="1">
      <alignment horizontal="left" vertical="center"/>
    </xf>
    <xf numFmtId="0" fontId="74" fillId="0" borderId="0" xfId="40" applyFont="1" applyBorder="1" applyAlignment="1">
      <alignment horizontal="left" vertical="center"/>
    </xf>
    <xf numFmtId="0" fontId="72" fillId="0" borderId="0" xfId="40" applyFont="1" applyBorder="1" applyAlignment="1">
      <alignment horizontal="left" vertical="center"/>
    </xf>
    <xf numFmtId="0" fontId="73" fillId="0" borderId="0" xfId="0" applyNumberFormat="1" applyFont="1" applyFill="1" applyBorder="1" applyAlignment="1" applyProtection="1">
      <alignment vertical="center"/>
    </xf>
    <xf numFmtId="0" fontId="46" fillId="0" borderId="0" xfId="40" applyFont="1" applyFill="1" applyAlignment="1">
      <alignment horizontal="left" vertical="center" indent="3"/>
    </xf>
    <xf numFmtId="0" fontId="51" fillId="27" borderId="2" xfId="40" applyFont="1" applyFill="1" applyBorder="1" applyAlignment="1" applyProtection="1">
      <alignment horizontal="left" vertical="center"/>
    </xf>
    <xf numFmtId="0" fontId="59" fillId="27" borderId="2" xfId="40" applyFont="1" applyFill="1" applyBorder="1" applyAlignment="1">
      <alignment horizontal="left" vertical="center"/>
    </xf>
    <xf numFmtId="0" fontId="0" fillId="27" borderId="2" xfId="0" applyNumberFormat="1" applyFill="1" applyBorder="1" applyAlignment="1" applyProtection="1">
      <alignment horizontal="left" vertical="center"/>
    </xf>
    <xf numFmtId="0" fontId="44" fillId="0" borderId="54" xfId="40" applyFont="1" applyFill="1" applyBorder="1" applyAlignment="1" applyProtection="1">
      <alignment horizontal="center" vertical="center"/>
    </xf>
    <xf numFmtId="0" fontId="0" fillId="0" borderId="54" xfId="0" applyNumberFormat="1" applyFill="1" applyBorder="1" applyAlignment="1" applyProtection="1">
      <alignment horizontal="center" vertical="center"/>
    </xf>
    <xf numFmtId="0" fontId="0" fillId="0" borderId="54" xfId="0" applyNumberFormat="1" applyFill="1" applyBorder="1" applyAlignment="1" applyProtection="1">
      <alignment vertical="center"/>
    </xf>
    <xf numFmtId="0" fontId="61" fillId="0" borderId="0" xfId="40" applyFont="1" applyFill="1" applyBorder="1" applyAlignment="1">
      <alignment horizontal="justify" vertical="center" wrapText="1"/>
    </xf>
    <xf numFmtId="0" fontId="46" fillId="0" borderId="0" xfId="40" applyFont="1" applyAlignment="1">
      <alignment horizontal="justify" vertical="center" wrapText="1"/>
    </xf>
    <xf numFmtId="4" fontId="51" fillId="27" borderId="2" xfId="40" applyNumberFormat="1" applyFont="1" applyFill="1" applyBorder="1" applyAlignment="1">
      <alignment horizontal="right" vertical="center"/>
    </xf>
    <xf numFmtId="0" fontId="0" fillId="0" borderId="2" xfId="0" applyNumberFormat="1" applyFill="1" applyBorder="1" applyAlignment="1" applyProtection="1">
      <alignment horizontal="right" vertical="center"/>
    </xf>
    <xf numFmtId="0" fontId="20" fillId="0" borderId="0" xfId="40" applyFont="1" applyAlignment="1">
      <alignment horizontal="justify" vertical="center" wrapText="1"/>
    </xf>
    <xf numFmtId="0" fontId="20" fillId="0" borderId="0" xfId="40" applyFont="1" applyAlignment="1">
      <alignment horizontal="center" vertical="center"/>
    </xf>
    <xf numFmtId="0" fontId="23" fillId="0" borderId="0" xfId="0" applyNumberFormat="1" applyFont="1" applyFill="1" applyBorder="1" applyAlignment="1" applyProtection="1">
      <alignment horizontal="justify" vertical="center" wrapText="1"/>
    </xf>
    <xf numFmtId="0" fontId="50" fillId="0" borderId="33" xfId="40" applyFont="1" applyFill="1" applyBorder="1" applyAlignment="1" applyProtection="1">
      <alignment horizontal="left" vertical="center"/>
    </xf>
    <xf numFmtId="0" fontId="38" fillId="0" borderId="34" xfId="40" applyFont="1" applyFill="1" applyBorder="1" applyAlignment="1">
      <alignment horizontal="left" vertical="center"/>
    </xf>
    <xf numFmtId="49" fontId="34" fillId="29" borderId="33" xfId="40" applyNumberFormat="1" applyFont="1" applyFill="1" applyBorder="1" applyAlignment="1">
      <alignment horizontal="center" vertical="center" wrapText="1"/>
    </xf>
    <xf numFmtId="0" fontId="20" fillId="0" borderId="0" xfId="0" applyFont="1" applyFill="1" applyBorder="1" applyAlignment="1">
      <alignment horizontal="justify" vertical="center" wrapText="1"/>
    </xf>
    <xf numFmtId="0" fontId="0" fillId="0" borderId="0" xfId="0" applyNumberFormat="1" applyFill="1" applyBorder="1" applyAlignment="1" applyProtection="1">
      <alignment horizontal="justify"/>
    </xf>
    <xf numFmtId="49" fontId="69" fillId="0" borderId="41" xfId="40" applyNumberFormat="1" applyFont="1" applyBorder="1" applyAlignment="1">
      <alignment horizontal="center" vertical="center"/>
    </xf>
    <xf numFmtId="0" fontId="70" fillId="0" borderId="41" xfId="0" applyNumberFormat="1" applyFont="1" applyFill="1" applyBorder="1" applyAlignment="1" applyProtection="1">
      <alignment vertical="center"/>
    </xf>
    <xf numFmtId="0" fontId="44" fillId="0" borderId="42" xfId="40" applyFont="1" applyFill="1" applyBorder="1" applyAlignment="1" applyProtection="1">
      <alignment horizontal="center" vertical="center"/>
    </xf>
    <xf numFmtId="0" fontId="0" fillId="0" borderId="42" xfId="0" applyNumberFormat="1" applyFill="1" applyBorder="1" applyAlignment="1" applyProtection="1">
      <alignment horizontal="center" vertical="center"/>
    </xf>
    <xf numFmtId="0" fontId="0" fillId="0" borderId="0" xfId="0" applyNumberFormat="1" applyFill="1" applyBorder="1" applyAlignment="1" applyProtection="1"/>
    <xf numFmtId="0" fontId="48" fillId="0" borderId="0" xfId="40" applyFont="1" applyFill="1" applyAlignment="1">
      <alignment horizontal="center" vertical="center" wrapText="1"/>
    </xf>
    <xf numFmtId="0" fontId="49" fillId="0" borderId="0" xfId="40" applyFont="1" applyFill="1" applyAlignment="1">
      <alignment vertical="center" wrapText="1"/>
    </xf>
    <xf numFmtId="0" fontId="16" fillId="0" borderId="0" xfId="0" applyNumberFormat="1" applyFont="1" applyFill="1" applyBorder="1" applyAlignment="1" applyProtection="1">
      <alignment horizontal="justify" vertical="center" wrapText="1"/>
    </xf>
    <xf numFmtId="0" fontId="0" fillId="0" borderId="0" xfId="0" applyNumberFormat="1" applyFill="1" applyBorder="1" applyAlignment="1" applyProtection="1">
      <alignment horizontal="left" vertical="center" indent="3"/>
    </xf>
    <xf numFmtId="0" fontId="0" fillId="0" borderId="0" xfId="0" applyNumberFormat="1" applyFill="1" applyBorder="1" applyAlignment="1" applyProtection="1">
      <alignment horizontal="justify" vertical="center" wrapText="1"/>
    </xf>
    <xf numFmtId="0" fontId="56" fillId="0" borderId="0" xfId="40" applyFont="1" applyFill="1" applyBorder="1" applyAlignment="1">
      <alignment horizontal="left" vertical="center"/>
    </xf>
    <xf numFmtId="0" fontId="0" fillId="0" borderId="0" xfId="0" applyNumberFormat="1" applyFill="1" applyBorder="1" applyAlignment="1" applyProtection="1">
      <alignment vertical="center"/>
    </xf>
    <xf numFmtId="0" fontId="60" fillId="0" borderId="0" xfId="40" applyFont="1" applyFill="1" applyBorder="1" applyAlignment="1">
      <alignment horizontal="left" vertical="center" wrapText="1"/>
    </xf>
    <xf numFmtId="0" fontId="43" fillId="0" borderId="0" xfId="40" applyAlignment="1">
      <alignment vertical="center" wrapText="1"/>
    </xf>
    <xf numFmtId="0" fontId="61" fillId="0" borderId="0" xfId="40" applyFont="1" applyFill="1" applyBorder="1" applyAlignment="1">
      <alignment horizontal="justify" vertical="center"/>
    </xf>
    <xf numFmtId="0" fontId="46" fillId="0" borderId="0" xfId="40" applyFont="1" applyFill="1" applyBorder="1" applyAlignment="1">
      <alignment horizontal="justify" vertical="center" wrapText="1"/>
    </xf>
    <xf numFmtId="0" fontId="41" fillId="0" borderId="0" xfId="0" applyNumberFormat="1" applyFont="1" applyFill="1" applyBorder="1" applyAlignment="1" applyProtection="1">
      <alignment horizontal="justify"/>
    </xf>
    <xf numFmtId="0" fontId="16" fillId="0" borderId="0" xfId="0" applyNumberFormat="1" applyFont="1" applyFill="1" applyBorder="1" applyAlignment="1" applyProtection="1">
      <alignment horizontal="justify"/>
    </xf>
    <xf numFmtId="0" fontId="25" fillId="28" borderId="39" xfId="0" applyNumberFormat="1" applyFont="1" applyFill="1" applyBorder="1" applyAlignment="1" applyProtection="1">
      <alignment horizontal="left" vertical="center" wrapText="1" indent="1"/>
    </xf>
    <xf numFmtId="0" fontId="23" fillId="28" borderId="12" xfId="0" applyNumberFormat="1" applyFont="1" applyFill="1" applyBorder="1" applyAlignment="1" applyProtection="1">
      <alignment horizontal="left" vertical="center" wrapText="1" indent="1"/>
    </xf>
    <xf numFmtId="0" fontId="23" fillId="28" borderId="40" xfId="0" applyNumberFormat="1" applyFont="1" applyFill="1" applyBorder="1" applyAlignment="1" applyProtection="1">
      <alignment horizontal="left" vertical="center" indent="1"/>
    </xf>
    <xf numFmtId="0" fontId="25" fillId="0" borderId="0" xfId="0" quotePrefix="1" applyNumberFormat="1" applyFont="1" applyFill="1" applyBorder="1" applyAlignment="1" applyProtection="1">
      <alignment horizontal="center" vertical="center" wrapText="1"/>
    </xf>
    <xf numFmtId="0" fontId="23" fillId="0" borderId="0" xfId="0" applyNumberFormat="1" applyFont="1" applyFill="1" applyBorder="1" applyAlignment="1" applyProtection="1">
      <alignment horizontal="center" vertical="center" wrapText="1"/>
    </xf>
    <xf numFmtId="0" fontId="23" fillId="0" borderId="0" xfId="0" applyNumberFormat="1" applyFont="1" applyFill="1" applyBorder="1" applyAlignment="1" applyProtection="1">
      <alignment vertical="center"/>
    </xf>
    <xf numFmtId="0" fontId="25" fillId="0" borderId="13" xfId="0" applyFont="1" applyBorder="1" applyAlignment="1">
      <alignment horizontal="center" vertical="center" wrapText="1"/>
    </xf>
    <xf numFmtId="0" fontId="41" fillId="0" borderId="13" xfId="0" applyNumberFormat="1" applyFont="1" applyFill="1" applyBorder="1" applyAlignment="1" applyProtection="1">
      <alignment horizontal="center" vertical="center"/>
    </xf>
    <xf numFmtId="0" fontId="25" fillId="34" borderId="56" xfId="0" applyFont="1" applyFill="1" applyBorder="1" applyAlignment="1">
      <alignment horizontal="left" vertical="center" wrapText="1" indent="1"/>
    </xf>
    <xf numFmtId="0" fontId="0" fillId="34" borderId="57" xfId="0" applyNumberFormat="1" applyFill="1" applyBorder="1" applyAlignment="1" applyProtection="1">
      <alignment horizontal="left" vertical="center" indent="1"/>
    </xf>
    <xf numFmtId="0" fontId="0" fillId="34" borderId="58" xfId="0" applyNumberFormat="1" applyFill="1" applyBorder="1" applyAlignment="1" applyProtection="1">
      <alignment horizontal="left" vertical="center" indent="1"/>
    </xf>
    <xf numFmtId="0" fontId="22" fillId="0" borderId="0" xfId="0" applyNumberFormat="1" applyFont="1" applyFill="1" applyBorder="1" applyAlignment="1" applyProtection="1">
      <alignment vertical="center" wrapText="1"/>
    </xf>
    <xf numFmtId="0" fontId="67" fillId="0" borderId="0" xfId="0" applyNumberFormat="1" applyFont="1" applyFill="1" applyBorder="1" applyAlignment="1" applyProtection="1">
      <alignment vertical="center" wrapText="1"/>
    </xf>
    <xf numFmtId="0" fontId="21" fillId="31" borderId="11" xfId="0" quotePrefix="1" applyNumberFormat="1" applyFont="1" applyFill="1" applyBorder="1" applyAlignment="1" applyProtection="1">
      <alignment horizontal="left" vertical="center" wrapText="1" indent="1"/>
    </xf>
    <xf numFmtId="0" fontId="20" fillId="31" borderId="11" xfId="0" applyNumberFormat="1" applyFont="1" applyFill="1" applyBorder="1" applyAlignment="1" applyProtection="1">
      <alignment horizontal="left" vertical="center" wrapText="1" indent="1"/>
    </xf>
    <xf numFmtId="0" fontId="21" fillId="0" borderId="11" xfId="0" applyNumberFormat="1" applyFont="1" applyFill="1" applyBorder="1" applyAlignment="1" applyProtection="1">
      <alignment horizontal="left" vertical="center" wrapText="1" indent="1"/>
    </xf>
    <xf numFmtId="0" fontId="20" fillId="0" borderId="11" xfId="0" applyNumberFormat="1" applyFont="1" applyFill="1" applyBorder="1" applyAlignment="1" applyProtection="1">
      <alignment horizontal="left" vertical="center" wrapText="1" indent="1"/>
    </xf>
    <xf numFmtId="0" fontId="20" fillId="0" borderId="11" xfId="0" applyNumberFormat="1" applyFont="1" applyFill="1" applyBorder="1" applyAlignment="1" applyProtection="1">
      <alignment horizontal="left" vertical="center" indent="1"/>
    </xf>
    <xf numFmtId="0" fontId="26" fillId="0" borderId="0"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center" vertical="center" wrapText="1"/>
    </xf>
    <xf numFmtId="0" fontId="42" fillId="0" borderId="0" xfId="0" applyNumberFormat="1" applyFont="1" applyFill="1" applyBorder="1" applyAlignment="1" applyProtection="1">
      <alignment vertical="center" wrapText="1"/>
    </xf>
    <xf numFmtId="0" fontId="21" fillId="0" borderId="11" xfId="0" quotePrefix="1" applyFont="1" applyBorder="1" applyAlignment="1">
      <alignment horizontal="left" vertical="center" indent="1"/>
    </xf>
    <xf numFmtId="0" fontId="21" fillId="0" borderId="11" xfId="0" quotePrefix="1" applyNumberFormat="1" applyFont="1" applyFill="1" applyBorder="1" applyAlignment="1" applyProtection="1">
      <alignment horizontal="left" vertical="center" wrapText="1" indent="1"/>
    </xf>
    <xf numFmtId="0" fontId="21" fillId="30" borderId="14" xfId="0" applyNumberFormat="1" applyFont="1" applyFill="1" applyBorder="1" applyAlignment="1" applyProtection="1">
      <alignment horizontal="left" vertical="center" wrapText="1" indent="1"/>
    </xf>
    <xf numFmtId="0" fontId="20" fillId="30" borderId="14" xfId="0" applyNumberFormat="1" applyFont="1" applyFill="1" applyBorder="1" applyAlignment="1" applyProtection="1">
      <alignment horizontal="left" vertical="center" wrapText="1" indent="1"/>
    </xf>
    <xf numFmtId="0" fontId="20" fillId="30" borderId="14" xfId="0" applyNumberFormat="1" applyFont="1" applyFill="1" applyBorder="1" applyAlignment="1" applyProtection="1">
      <alignment horizontal="left" vertical="center" indent="1"/>
    </xf>
    <xf numFmtId="0" fontId="21" fillId="30" borderId="20" xfId="0" applyFont="1" applyFill="1" applyBorder="1" applyAlignment="1">
      <alignment horizontal="left" vertical="center" indent="1"/>
    </xf>
    <xf numFmtId="0" fontId="41" fillId="30" borderId="23" xfId="0" applyNumberFormat="1" applyFont="1" applyFill="1" applyBorder="1" applyAlignment="1" applyProtection="1">
      <alignment horizontal="left" vertical="center" indent="1"/>
    </xf>
    <xf numFmtId="0" fontId="41" fillId="30" borderId="21" xfId="0" applyNumberFormat="1" applyFont="1" applyFill="1" applyBorder="1" applyAlignment="1" applyProtection="1">
      <alignment horizontal="left" vertical="center" indent="1"/>
    </xf>
    <xf numFmtId="0" fontId="25" fillId="0" borderId="0" xfId="0" applyNumberFormat="1" applyFont="1" applyFill="1" applyBorder="1" applyAlignment="1" applyProtection="1">
      <alignment horizontal="center" vertical="center" wrapText="1"/>
    </xf>
    <xf numFmtId="0" fontId="21" fillId="33" borderId="11" xfId="0" quotePrefix="1" applyNumberFormat="1" applyFont="1" applyFill="1" applyBorder="1" applyAlignment="1" applyProtection="1">
      <alignment horizontal="left" vertical="center" wrapText="1" indent="1"/>
    </xf>
    <xf numFmtId="0" fontId="20" fillId="33" borderId="11" xfId="0" applyNumberFormat="1" applyFont="1" applyFill="1" applyBorder="1" applyAlignment="1" applyProtection="1">
      <alignment horizontal="left" vertical="center" wrapText="1" indent="1"/>
    </xf>
    <xf numFmtId="0" fontId="21" fillId="0" borderId="14" xfId="0" applyNumberFormat="1" applyFont="1" applyFill="1" applyBorder="1" applyAlignment="1" applyProtection="1">
      <alignment horizontal="left" vertical="center" wrapText="1" indent="1"/>
    </xf>
    <xf numFmtId="0" fontId="20" fillId="0" borderId="14" xfId="0" applyNumberFormat="1" applyFont="1" applyFill="1" applyBorder="1" applyAlignment="1" applyProtection="1">
      <alignment horizontal="left" vertical="center" wrapText="1" indent="1"/>
    </xf>
    <xf numFmtId="0" fontId="21" fillId="32" borderId="11" xfId="0" quotePrefix="1" applyNumberFormat="1" applyFont="1" applyFill="1" applyBorder="1" applyAlignment="1" applyProtection="1">
      <alignment horizontal="left" vertical="center" wrapText="1" indent="1"/>
    </xf>
    <xf numFmtId="0" fontId="21" fillId="32" borderId="11" xfId="0" applyNumberFormat="1" applyFont="1" applyFill="1" applyBorder="1" applyAlignment="1" applyProtection="1">
      <alignment horizontal="left" vertical="center" wrapText="1" indent="1"/>
    </xf>
    <xf numFmtId="1" fontId="34" fillId="24" borderId="16" xfId="0" applyNumberFormat="1" applyFont="1" applyFill="1" applyBorder="1" applyAlignment="1">
      <alignment horizontal="center" vertical="center" wrapText="1"/>
    </xf>
    <xf numFmtId="0" fontId="0" fillId="0" borderId="14" xfId="0" applyNumberFormat="1" applyFill="1" applyBorder="1" applyAlignment="1" applyProtection="1">
      <alignment horizontal="center" vertical="center" wrapText="1"/>
    </xf>
    <xf numFmtId="49" fontId="38" fillId="0" borderId="38" xfId="0" applyNumberFormat="1" applyFont="1" applyBorder="1" applyAlignment="1">
      <alignment horizontal="center" vertical="center" wrapText="1"/>
    </xf>
    <xf numFmtId="49" fontId="0" fillId="0" borderId="22" xfId="0" applyNumberFormat="1" applyFill="1" applyBorder="1" applyAlignment="1" applyProtection="1">
      <alignment horizontal="center" vertical="center" wrapText="1"/>
    </xf>
    <xf numFmtId="49" fontId="38" fillId="0" borderId="16" xfId="0" applyNumberFormat="1" applyFont="1" applyBorder="1" applyAlignment="1">
      <alignment horizontal="center" vertical="center" wrapText="1"/>
    </xf>
    <xf numFmtId="3" fontId="38" fillId="0" borderId="38" xfId="0" applyNumberFormat="1" applyFont="1" applyBorder="1" applyAlignment="1">
      <alignment horizontal="right" vertical="center" wrapText="1" indent="1"/>
    </xf>
    <xf numFmtId="3" fontId="38" fillId="0" borderId="22" xfId="0" applyNumberFormat="1" applyFont="1" applyBorder="1" applyAlignment="1">
      <alignment horizontal="right" vertical="center" wrapText="1" indent="1"/>
    </xf>
    <xf numFmtId="3" fontId="38" fillId="0" borderId="38" xfId="0" applyNumberFormat="1" applyFont="1" applyFill="1" applyBorder="1" applyAlignment="1">
      <alignment horizontal="right" vertical="center" wrapText="1" indent="1"/>
    </xf>
    <xf numFmtId="3" fontId="38" fillId="0" borderId="22" xfId="0" applyNumberFormat="1" applyFont="1" applyFill="1" applyBorder="1" applyAlignment="1">
      <alignment horizontal="right" vertical="center" wrapText="1" indent="1"/>
    </xf>
    <xf numFmtId="3" fontId="38" fillId="0" borderId="19" xfId="0" applyNumberFormat="1" applyFont="1" applyBorder="1" applyAlignment="1">
      <alignment horizontal="right" vertical="center" wrapText="1" indent="1"/>
    </xf>
    <xf numFmtId="0" fontId="31" fillId="0" borderId="12" xfId="0" quotePrefix="1" applyNumberFormat="1" applyFont="1" applyFill="1" applyBorder="1" applyAlignment="1" applyProtection="1">
      <alignment horizontal="left" vertical="center" wrapText="1"/>
    </xf>
    <xf numFmtId="0" fontId="22" fillId="0" borderId="12" xfId="0" applyNumberFormat="1" applyFont="1" applyFill="1" applyBorder="1" applyAlignment="1" applyProtection="1">
      <alignment vertical="center" wrapText="1"/>
    </xf>
    <xf numFmtId="0" fontId="36" fillId="0" borderId="11" xfId="0" applyFont="1" applyFill="1" applyBorder="1" applyAlignment="1">
      <alignment horizontal="center" vertical="center"/>
    </xf>
    <xf numFmtId="0" fontId="37" fillId="0" borderId="11" xfId="0" applyFont="1" applyFill="1" applyBorder="1" applyAlignment="1">
      <alignment horizontal="center" vertical="center"/>
    </xf>
    <xf numFmtId="3" fontId="34" fillId="0" borderId="14" xfId="0" applyNumberFormat="1" applyFont="1" applyBorder="1" applyAlignment="1">
      <alignment horizontal="center" vertical="center"/>
    </xf>
    <xf numFmtId="3" fontId="34" fillId="0" borderId="11" xfId="0" applyNumberFormat="1" applyFont="1" applyBorder="1" applyAlignment="1">
      <alignment horizontal="center" vertical="center"/>
    </xf>
    <xf numFmtId="1" fontId="38" fillId="0" borderId="49" xfId="0" applyNumberFormat="1" applyFont="1" applyBorder="1" applyAlignment="1">
      <alignment horizontal="left" vertical="center" wrapText="1"/>
    </xf>
    <xf numFmtId="0" fontId="0" fillId="0" borderId="48" xfId="0" applyNumberFormat="1" applyFill="1" applyBorder="1" applyAlignment="1" applyProtection="1">
      <alignment horizontal="left" vertical="center" wrapText="1"/>
    </xf>
    <xf numFmtId="1" fontId="34" fillId="24" borderId="39" xfId="0" applyNumberFormat="1" applyFont="1" applyFill="1" applyBorder="1" applyAlignment="1">
      <alignment horizontal="left" vertical="center" wrapText="1" indent="1"/>
    </xf>
    <xf numFmtId="0" fontId="0" fillId="0" borderId="40" xfId="0" applyNumberFormat="1" applyFill="1" applyBorder="1" applyAlignment="1" applyProtection="1">
      <alignment horizontal="left" vertical="center" wrapText="1" indent="1"/>
    </xf>
    <xf numFmtId="1" fontId="34" fillId="0" borderId="20" xfId="0" applyNumberFormat="1" applyFont="1" applyBorder="1" applyAlignment="1">
      <alignment horizontal="left" vertical="center" wrapText="1" indent="1"/>
    </xf>
    <xf numFmtId="0" fontId="38" fillId="0" borderId="21" xfId="0" applyFont="1" applyBorder="1" applyAlignment="1">
      <alignment horizontal="left" vertical="center" wrapText="1" indent="1"/>
    </xf>
    <xf numFmtId="1" fontId="38" fillId="0" borderId="44" xfId="0" applyNumberFormat="1" applyFont="1" applyBorder="1" applyAlignment="1">
      <alignment horizontal="left" vertical="center" wrapText="1"/>
    </xf>
    <xf numFmtId="0" fontId="30" fillId="0" borderId="12" xfId="0" applyNumberFormat="1" applyFont="1" applyFill="1" applyBorder="1" applyAlignment="1" applyProtection="1">
      <alignment horizontal="center" vertical="center"/>
    </xf>
    <xf numFmtId="0" fontId="29" fillId="18" borderId="41" xfId="0" applyNumberFormat="1" applyFont="1" applyFill="1" applyBorder="1" applyAlignment="1" applyProtection="1">
      <alignment horizontal="center" vertical="center"/>
    </xf>
  </cellXfs>
  <cellStyles count="4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Hiperveza" xfId="34" builtinId="8"/>
    <cellStyle name="Input" xfId="35" xr:uid="{00000000-0005-0000-0000-000022000000}"/>
    <cellStyle name="Linked Cell" xfId="36" xr:uid="{00000000-0005-0000-0000-000023000000}"/>
    <cellStyle name="Neutral" xfId="37" xr:uid="{00000000-0005-0000-0000-000024000000}"/>
    <cellStyle name="Normalno" xfId="0" builtinId="0"/>
    <cellStyle name="Note" xfId="38" xr:uid="{00000000-0005-0000-0000-000025000000}"/>
    <cellStyle name="Obično 2" xfId="39" xr:uid="{00000000-0005-0000-0000-000027000000}"/>
    <cellStyle name="Obično 2 2" xfId="47" xr:uid="{00000000-0005-0000-0000-000028000000}"/>
    <cellStyle name="Obično 3" xfId="46" xr:uid="{00000000-0005-0000-0000-000029000000}"/>
    <cellStyle name="Obično 4" xfId="48" xr:uid="{00000000-0005-0000-0000-00002A000000}"/>
    <cellStyle name="Obično_FPlan2013_2015_konacni_15_10_2012_tabele" xfId="40" xr:uid="{00000000-0005-0000-0000-00002B000000}"/>
    <cellStyle name="Obično_GRAD_Financijski_plan_2013_2015_tabele" xfId="41" xr:uid="{00000000-0005-0000-0000-00002C000000}"/>
    <cellStyle name="Output" xfId="42" xr:uid="{00000000-0005-0000-0000-00002D000000}"/>
    <cellStyle name="Title" xfId="43" xr:uid="{00000000-0005-0000-0000-00002E000000}"/>
    <cellStyle name="Total" xfId="44" xr:uid="{00000000-0005-0000-0000-00002F000000}"/>
    <cellStyle name="Warning Text" xfId="45" xr:uid="{00000000-0005-0000-0000-000030000000}"/>
  </cellStyles>
  <dxfs count="0"/>
  <tableStyles count="0" defaultTableStyle="TableStyleMedium2" defaultPivotStyle="PivotStyleLight16"/>
  <colors>
    <mruColors>
      <color rgb="FFCCFFFF"/>
      <color rgb="FF0000FF"/>
      <color rgb="FFFFFFB9"/>
      <color rgb="FFD9FFB3"/>
      <color rgb="FFFFFFCC"/>
      <color rgb="FFE6E6E6"/>
      <color rgb="FFE5E5FF"/>
      <color rgb="FFFFB3B3"/>
      <color rgb="FFDEDEDE"/>
      <color rgb="FFE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xdr:colOff>
      <xdr:row>3</xdr:row>
      <xdr:rowOff>1</xdr:rowOff>
    </xdr:from>
    <xdr:to>
      <xdr:col>2</xdr:col>
      <xdr:colOff>0</xdr:colOff>
      <xdr:row>5</xdr:row>
      <xdr:rowOff>0</xdr:rowOff>
    </xdr:to>
    <xdr:sp macro="" textlink="">
      <xdr:nvSpPr>
        <xdr:cNvPr id="2474" name="Line 1">
          <a:extLst>
            <a:ext uri="{FF2B5EF4-FFF2-40B4-BE49-F238E27FC236}">
              <a16:creationId xmlns:a16="http://schemas.microsoft.com/office/drawing/2014/main" id="{00000000-0008-0000-0300-0000AA090000}"/>
            </a:ext>
          </a:extLst>
        </xdr:cNvPr>
        <xdr:cNvSpPr>
          <a:spLocks noChangeShapeType="1"/>
        </xdr:cNvSpPr>
      </xdr:nvSpPr>
      <xdr:spPr bwMode="auto">
        <a:xfrm>
          <a:off x="1" y="571501"/>
          <a:ext cx="3962399" cy="885824"/>
        </a:xfrm>
        <a:prstGeom prst="line">
          <a:avLst/>
        </a:prstGeom>
        <a:noFill/>
        <a:ln w="9525">
          <a:solidFill>
            <a:srgbClr val="000000"/>
          </a:solidFill>
          <a:round/>
          <a:headEnd/>
          <a:tailEnd/>
        </a:ln>
      </xdr:spPr>
    </xdr:sp>
    <xdr:clientData/>
  </xdr:twoCellAnchor>
  <xdr:twoCellAnchor>
    <xdr:from>
      <xdr:col>0</xdr:col>
      <xdr:colOff>31751</xdr:colOff>
      <xdr:row>26</xdr:row>
      <xdr:rowOff>94193</xdr:rowOff>
    </xdr:from>
    <xdr:to>
      <xdr:col>2</xdr:col>
      <xdr:colOff>0</xdr:colOff>
      <xdr:row>28</xdr:row>
      <xdr:rowOff>973666</xdr:rowOff>
    </xdr:to>
    <xdr:sp macro="" textlink="">
      <xdr:nvSpPr>
        <xdr:cNvPr id="22" name="Line 1">
          <a:extLst>
            <a:ext uri="{FF2B5EF4-FFF2-40B4-BE49-F238E27FC236}">
              <a16:creationId xmlns:a16="http://schemas.microsoft.com/office/drawing/2014/main" id="{00000000-0008-0000-0300-000016000000}"/>
            </a:ext>
          </a:extLst>
        </xdr:cNvPr>
        <xdr:cNvSpPr>
          <a:spLocks noChangeShapeType="1"/>
        </xdr:cNvSpPr>
      </xdr:nvSpPr>
      <xdr:spPr bwMode="auto">
        <a:xfrm>
          <a:off x="31751" y="6274860"/>
          <a:ext cx="3947582" cy="1292223"/>
        </a:xfrm>
        <a:prstGeom prst="line">
          <a:avLst/>
        </a:prstGeom>
        <a:noFill/>
        <a:ln w="9525">
          <a:solidFill>
            <a:srgbClr val="000000"/>
          </a:solidFill>
          <a:round/>
          <a:headEnd/>
          <a:tailEnd/>
        </a:ln>
      </xdr:spPr>
    </xdr:sp>
    <xdr:clientData/>
  </xdr:twoCellAnchor>
  <xdr:twoCellAnchor>
    <xdr:from>
      <xdr:col>0</xdr:col>
      <xdr:colOff>1</xdr:colOff>
      <xdr:row>39</xdr:row>
      <xdr:rowOff>1</xdr:rowOff>
    </xdr:from>
    <xdr:to>
      <xdr:col>2</xdr:col>
      <xdr:colOff>0</xdr:colOff>
      <xdr:row>41</xdr:row>
      <xdr:rowOff>0</xdr:rowOff>
    </xdr:to>
    <xdr:sp macro="" textlink="">
      <xdr:nvSpPr>
        <xdr:cNvPr id="23" name="Line 1">
          <a:extLst>
            <a:ext uri="{FF2B5EF4-FFF2-40B4-BE49-F238E27FC236}">
              <a16:creationId xmlns:a16="http://schemas.microsoft.com/office/drawing/2014/main" id="{00000000-0008-0000-0300-000017000000}"/>
            </a:ext>
          </a:extLst>
        </xdr:cNvPr>
        <xdr:cNvSpPr>
          <a:spLocks noChangeShapeType="1"/>
        </xdr:cNvSpPr>
      </xdr:nvSpPr>
      <xdr:spPr bwMode="auto">
        <a:xfrm>
          <a:off x="1" y="5581651"/>
          <a:ext cx="3762374" cy="885824"/>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os-mamrus-sb.skole.hr/" TargetMode="External"/><Relationship Id="rId1" Type="http://schemas.openxmlformats.org/officeDocument/2006/relationships/hyperlink" Target="mailto:ured@os-mamrus-sb.skole.h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F35"/>
  <sheetViews>
    <sheetView showGridLines="0" view="pageBreakPreview" workbookViewId="0">
      <selection activeCell="B24" sqref="B24:E24"/>
    </sheetView>
  </sheetViews>
  <sheetFormatPr defaultColWidth="9.109375" defaultRowHeight="13.2" x14ac:dyDescent="0.25"/>
  <cols>
    <col min="1" max="1" width="8.6640625" style="109" customWidth="1"/>
    <col min="2" max="2" width="15.33203125" style="109" customWidth="1"/>
    <col min="3" max="3" width="13" style="109" customWidth="1"/>
    <col min="4" max="4" width="19.6640625" style="109" customWidth="1"/>
    <col min="5" max="5" width="29.6640625" style="109" customWidth="1"/>
    <col min="6" max="6" width="40.6640625" style="110" customWidth="1"/>
    <col min="7" max="16384" width="9.109375" style="109"/>
  </cols>
  <sheetData>
    <row r="1" spans="1:5" ht="15" customHeight="1" x14ac:dyDescent="0.25">
      <c r="A1" s="108" t="s">
        <v>61</v>
      </c>
    </row>
    <row r="2" spans="1:5" ht="15" customHeight="1" x14ac:dyDescent="0.25">
      <c r="A2" s="109" t="s">
        <v>62</v>
      </c>
      <c r="D2" s="263"/>
      <c r="E2" s="264"/>
    </row>
    <row r="3" spans="1:5" ht="15" customHeight="1" x14ac:dyDescent="0.25">
      <c r="A3" s="109" t="s">
        <v>63</v>
      </c>
      <c r="D3" s="263"/>
      <c r="E3" s="265"/>
    </row>
    <row r="4" spans="1:5" ht="9.9" customHeight="1" x14ac:dyDescent="0.25"/>
    <row r="5" spans="1:5" ht="15" customHeight="1" x14ac:dyDescent="0.25">
      <c r="A5" s="109" t="s">
        <v>320</v>
      </c>
    </row>
    <row r="6" spans="1:5" ht="9.9" customHeight="1" x14ac:dyDescent="0.25"/>
    <row r="7" spans="1:5" ht="15" customHeight="1" x14ac:dyDescent="0.25">
      <c r="A7" s="403" t="s">
        <v>232</v>
      </c>
      <c r="B7" s="112" t="s">
        <v>365</v>
      </c>
    </row>
    <row r="8" spans="1:5" ht="15" customHeight="1" x14ac:dyDescent="0.25">
      <c r="A8" s="403" t="s">
        <v>233</v>
      </c>
      <c r="B8" s="112" t="s">
        <v>381</v>
      </c>
    </row>
    <row r="9" spans="1:5" ht="15" customHeight="1" x14ac:dyDescent="0.25">
      <c r="A9" s="111"/>
      <c r="B9" s="112"/>
    </row>
    <row r="10" spans="1:5" ht="15" customHeight="1" x14ac:dyDescent="0.25">
      <c r="E10" s="113" t="s">
        <v>64</v>
      </c>
    </row>
    <row r="11" spans="1:5" ht="15" customHeight="1" x14ac:dyDescent="0.25">
      <c r="E11" s="114" t="s">
        <v>65</v>
      </c>
    </row>
    <row r="12" spans="1:5" ht="15" customHeight="1" x14ac:dyDescent="0.25">
      <c r="E12" s="114" t="s">
        <v>62</v>
      </c>
    </row>
    <row r="13" spans="1:5" ht="15" customHeight="1" x14ac:dyDescent="0.25">
      <c r="E13" s="114" t="s">
        <v>66</v>
      </c>
    </row>
    <row r="14" spans="1:5" ht="15" customHeight="1" x14ac:dyDescent="0.25"/>
    <row r="15" spans="1:5" ht="15" customHeight="1" x14ac:dyDescent="0.25"/>
    <row r="16" spans="1:5" ht="15" customHeight="1" x14ac:dyDescent="0.25"/>
    <row r="17" spans="1:6" ht="21" customHeight="1" x14ac:dyDescent="0.25">
      <c r="A17" s="115" t="s">
        <v>67</v>
      </c>
      <c r="B17" s="640" t="s">
        <v>366</v>
      </c>
      <c r="C17" s="641"/>
      <c r="D17" s="641"/>
      <c r="E17" s="641"/>
    </row>
    <row r="18" spans="1:6" ht="21" customHeight="1" x14ac:dyDescent="0.25">
      <c r="A18" s="116"/>
      <c r="B18" s="641"/>
      <c r="C18" s="641"/>
      <c r="D18" s="641"/>
      <c r="E18" s="641"/>
    </row>
    <row r="19" spans="1:6" ht="24.9" customHeight="1" x14ac:dyDescent="0.25"/>
    <row r="20" spans="1:6" ht="30" customHeight="1" x14ac:dyDescent="0.25">
      <c r="A20" s="642" t="s">
        <v>367</v>
      </c>
      <c r="B20" s="643"/>
      <c r="C20" s="643"/>
      <c r="D20" s="643"/>
      <c r="E20" s="643"/>
    </row>
    <row r="21" spans="1:6" ht="24.9" customHeight="1" x14ac:dyDescent="0.2">
      <c r="A21" s="644" t="s">
        <v>68</v>
      </c>
      <c r="B21" s="644"/>
      <c r="C21" s="644"/>
      <c r="D21" s="644"/>
      <c r="E21" s="644"/>
      <c r="F21" s="118"/>
    </row>
    <row r="22" spans="1:6" s="116" customFormat="1" ht="30" customHeight="1" x14ac:dyDescent="0.25">
      <c r="A22" s="119" t="s">
        <v>69</v>
      </c>
      <c r="F22" s="120"/>
    </row>
    <row r="23" spans="1:6" s="116" customFormat="1" ht="15" customHeight="1" x14ac:dyDescent="0.25">
      <c r="A23" s="121" t="s">
        <v>70</v>
      </c>
      <c r="B23" s="639" t="s">
        <v>71</v>
      </c>
      <c r="C23" s="639"/>
      <c r="D23" s="639"/>
      <c r="E23" s="639"/>
      <c r="F23" s="120"/>
    </row>
    <row r="24" spans="1:6" s="116" customFormat="1" ht="15" customHeight="1" x14ac:dyDescent="0.25">
      <c r="A24" s="121" t="s">
        <v>72</v>
      </c>
      <c r="B24" s="639" t="s">
        <v>73</v>
      </c>
      <c r="C24" s="639"/>
      <c r="D24" s="639"/>
      <c r="E24" s="639"/>
      <c r="F24" s="122"/>
    </row>
    <row r="25" spans="1:6" s="116" customFormat="1" ht="15" customHeight="1" x14ac:dyDescent="0.25">
      <c r="A25" s="121" t="s">
        <v>74</v>
      </c>
      <c r="B25" s="639" t="s">
        <v>75</v>
      </c>
      <c r="C25" s="639"/>
      <c r="D25" s="639"/>
      <c r="E25" s="639"/>
      <c r="F25" s="122"/>
    </row>
    <row r="26" spans="1:6" s="116" customFormat="1" ht="15" customHeight="1" x14ac:dyDescent="0.25">
      <c r="A26" s="121" t="s">
        <v>158</v>
      </c>
      <c r="B26" s="639" t="s">
        <v>159</v>
      </c>
      <c r="C26" s="639"/>
      <c r="D26" s="639"/>
      <c r="E26" s="639"/>
      <c r="F26" s="122"/>
    </row>
    <row r="27" spans="1:6" s="116" customFormat="1" ht="15" customHeight="1" x14ac:dyDescent="0.25">
      <c r="A27" s="121"/>
      <c r="B27" s="333"/>
      <c r="C27" s="333"/>
      <c r="D27" s="333"/>
      <c r="E27" s="333"/>
      <c r="F27" s="122"/>
    </row>
    <row r="28" spans="1:6" s="116" customFormat="1" ht="15" customHeight="1" x14ac:dyDescent="0.25">
      <c r="A28" s="121"/>
      <c r="B28" s="333"/>
      <c r="C28" s="333"/>
      <c r="D28" s="333"/>
      <c r="E28" s="333"/>
      <c r="F28" s="122"/>
    </row>
    <row r="29" spans="1:6" s="116" customFormat="1" ht="15" customHeight="1" x14ac:dyDescent="0.25">
      <c r="A29" s="121"/>
      <c r="B29" s="333"/>
      <c r="C29" s="333"/>
      <c r="D29" s="333"/>
      <c r="E29" s="333"/>
      <c r="F29" s="122"/>
    </row>
    <row r="30" spans="1:6" ht="15" customHeight="1" x14ac:dyDescent="0.25">
      <c r="A30" s="123"/>
      <c r="B30" s="117"/>
      <c r="C30" s="117"/>
      <c r="D30" s="117"/>
      <c r="E30" s="117"/>
    </row>
    <row r="31" spans="1:6" ht="15" customHeight="1" x14ac:dyDescent="0.25"/>
    <row r="32" spans="1:6" ht="20.100000000000001" customHeight="1" x14ac:dyDescent="0.25">
      <c r="E32" s="124" t="s">
        <v>314</v>
      </c>
    </row>
    <row r="33" spans="5:5" ht="35.1" customHeight="1" x14ac:dyDescent="0.25">
      <c r="E33" s="125"/>
    </row>
    <row r="34" spans="5:5" ht="20.100000000000001" customHeight="1" x14ac:dyDescent="0.25">
      <c r="E34" s="555" t="s">
        <v>304</v>
      </c>
    </row>
    <row r="35" spans="5:5" ht="24.9" customHeight="1" x14ac:dyDescent="0.25"/>
  </sheetData>
  <mergeCells count="7">
    <mergeCell ref="B24:E24"/>
    <mergeCell ref="B26:E26"/>
    <mergeCell ref="B17:E18"/>
    <mergeCell ref="A20:E20"/>
    <mergeCell ref="A21:E21"/>
    <mergeCell ref="B23:E23"/>
    <mergeCell ref="B25:E25"/>
  </mergeCells>
  <phoneticPr fontId="0" type="noConversion"/>
  <printOptions verticalCentered="1"/>
  <pageMargins left="0.78740157480314965" right="0.78740157480314965" top="1.1811023622047245" bottom="1.1811023622047245"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0"/>
  </sheetPr>
  <dimension ref="A1:S369"/>
  <sheetViews>
    <sheetView showGridLines="0" tabSelected="1" view="pageBreakPreview" topLeftCell="A151" zoomScaleSheetLayoutView="100" workbookViewId="0">
      <selection activeCell="O165" sqref="O165"/>
    </sheetView>
  </sheetViews>
  <sheetFormatPr defaultColWidth="9.109375" defaultRowHeight="20.100000000000001" customHeight="1" x14ac:dyDescent="0.25"/>
  <cols>
    <col min="1" max="1" width="14.6640625" style="129" customWidth="1"/>
    <col min="2" max="8" width="9.6640625" style="129" customWidth="1"/>
    <col min="9" max="9" width="9.6640625" style="130" customWidth="1"/>
    <col min="10" max="10" width="8.6640625" style="530" customWidth="1"/>
    <col min="11" max="11" width="8.6640625" style="529" customWidth="1"/>
    <col min="12" max="12" width="8.6640625" style="504" customWidth="1"/>
    <col min="13" max="13" width="11.6640625" style="129" customWidth="1"/>
    <col min="14" max="14" width="12.6640625" style="129" customWidth="1"/>
    <col min="15" max="16384" width="9.109375" style="129"/>
  </cols>
  <sheetData>
    <row r="1" spans="1:19" ht="9.9" customHeight="1" x14ac:dyDescent="0.25"/>
    <row r="2" spans="1:19" ht="15" customHeight="1" x14ac:dyDescent="0.25">
      <c r="A2" s="129" t="s">
        <v>160</v>
      </c>
      <c r="I2" s="129"/>
    </row>
    <row r="3" spans="1:19" ht="15" customHeight="1" x14ac:dyDescent="0.25">
      <c r="A3" s="129" t="s">
        <v>76</v>
      </c>
    </row>
    <row r="4" spans="1:19" ht="15" customHeight="1" x14ac:dyDescent="0.25">
      <c r="A4" s="129" t="s">
        <v>63</v>
      </c>
    </row>
    <row r="5" spans="1:19" ht="9.9" customHeight="1" x14ac:dyDescent="0.25"/>
    <row r="6" spans="1:19" ht="15" customHeight="1" x14ac:dyDescent="0.25">
      <c r="A6" s="129" t="s">
        <v>320</v>
      </c>
    </row>
    <row r="7" spans="1:19" ht="50.1" customHeight="1" x14ac:dyDescent="0.25"/>
    <row r="8" spans="1:19" ht="50.1" customHeight="1" x14ac:dyDescent="0.25"/>
    <row r="9" spans="1:19" ht="35.1" customHeight="1" x14ac:dyDescent="0.25">
      <c r="A9" s="695" t="s">
        <v>319</v>
      </c>
      <c r="B9" s="695"/>
      <c r="C9" s="695"/>
      <c r="D9" s="695"/>
      <c r="E9" s="695"/>
      <c r="F9" s="695"/>
      <c r="G9" s="695"/>
      <c r="H9" s="695"/>
      <c r="I9" s="696"/>
    </row>
    <row r="10" spans="1:19" ht="15" customHeight="1" x14ac:dyDescent="0.25">
      <c r="A10" s="266"/>
      <c r="B10" s="266"/>
      <c r="C10" s="266"/>
      <c r="D10" s="266"/>
      <c r="E10" s="266"/>
      <c r="F10" s="266"/>
      <c r="G10" s="266"/>
      <c r="H10" s="266"/>
      <c r="I10" s="267"/>
    </row>
    <row r="11" spans="1:19" ht="45" customHeight="1" x14ac:dyDescent="0.25">
      <c r="A11" s="132" t="s">
        <v>77</v>
      </c>
      <c r="K11" s="531"/>
      <c r="L11" s="581"/>
      <c r="M11" s="457"/>
    </row>
    <row r="12" spans="1:19" ht="80.099999999999994" customHeight="1" x14ac:dyDescent="0.25">
      <c r="A12" s="682" t="s">
        <v>323</v>
      </c>
      <c r="B12" s="697"/>
      <c r="C12" s="697"/>
      <c r="D12" s="697"/>
      <c r="E12" s="697"/>
      <c r="F12" s="697"/>
      <c r="G12" s="697"/>
      <c r="H12" s="697"/>
      <c r="I12" s="697"/>
      <c r="K12" s="682"/>
      <c r="L12" s="697"/>
      <c r="M12" s="697"/>
      <c r="N12" s="697"/>
      <c r="O12" s="697"/>
      <c r="P12" s="697"/>
      <c r="Q12" s="697"/>
      <c r="R12" s="697"/>
      <c r="S12" s="697"/>
    </row>
    <row r="13" spans="1:19" ht="30" customHeight="1" x14ac:dyDescent="0.25">
      <c r="A13" s="682" t="s">
        <v>290</v>
      </c>
      <c r="B13" s="699"/>
      <c r="C13" s="699"/>
      <c r="D13" s="699"/>
      <c r="E13" s="699"/>
      <c r="F13" s="699"/>
      <c r="G13" s="699"/>
      <c r="H13" s="699"/>
      <c r="I13" s="699"/>
      <c r="K13" s="682"/>
      <c r="L13" s="699"/>
      <c r="M13" s="699"/>
      <c r="N13" s="699"/>
      <c r="O13" s="699"/>
      <c r="P13" s="699"/>
      <c r="Q13" s="699"/>
      <c r="R13" s="699"/>
      <c r="S13" s="699"/>
    </row>
    <row r="14" spans="1:19" s="157" customFormat="1" ht="45" customHeight="1" x14ac:dyDescent="0.25">
      <c r="A14" s="679" t="s">
        <v>321</v>
      </c>
      <c r="B14" s="679"/>
      <c r="C14" s="679"/>
      <c r="D14" s="679"/>
      <c r="E14" s="679"/>
      <c r="F14" s="679"/>
      <c r="G14" s="679"/>
      <c r="H14" s="679"/>
      <c r="I14" s="679"/>
      <c r="J14" s="530"/>
      <c r="K14" s="679"/>
      <c r="L14" s="679"/>
      <c r="M14" s="679"/>
      <c r="N14" s="679"/>
      <c r="O14" s="679"/>
      <c r="P14" s="679"/>
      <c r="Q14" s="679"/>
      <c r="R14" s="679"/>
      <c r="S14" s="679"/>
    </row>
    <row r="15" spans="1:19" s="157" customFormat="1" ht="2.4" customHeight="1" x14ac:dyDescent="0.25">
      <c r="A15" s="140"/>
      <c r="B15" s="140"/>
      <c r="C15" s="140"/>
      <c r="D15" s="140"/>
      <c r="E15" s="140"/>
      <c r="F15" s="140"/>
      <c r="G15" s="140"/>
      <c r="H15" s="140"/>
      <c r="I15" s="140"/>
      <c r="J15" s="530"/>
      <c r="K15" s="582"/>
      <c r="L15" s="582"/>
      <c r="M15" s="550"/>
      <c r="N15" s="550"/>
      <c r="O15" s="550"/>
      <c r="P15" s="550"/>
      <c r="Q15" s="550"/>
      <c r="R15" s="550"/>
      <c r="S15" s="550"/>
    </row>
    <row r="16" spans="1:19" ht="42.6" customHeight="1" x14ac:dyDescent="0.25">
      <c r="A16" s="705" t="s">
        <v>288</v>
      </c>
      <c r="B16" s="706"/>
      <c r="C16" s="706"/>
      <c r="D16" s="706"/>
      <c r="E16" s="706"/>
      <c r="F16" s="706"/>
      <c r="G16" s="706"/>
      <c r="H16" s="706"/>
      <c r="I16" s="706"/>
      <c r="K16" s="705"/>
      <c r="L16" s="707"/>
      <c r="M16" s="707"/>
      <c r="N16" s="707"/>
      <c r="O16" s="707"/>
      <c r="P16" s="707"/>
      <c r="Q16" s="707"/>
      <c r="R16" s="707"/>
      <c r="S16" s="707"/>
    </row>
    <row r="17" spans="1:19" ht="35.1" customHeight="1" x14ac:dyDescent="0.25">
      <c r="A17" s="682" t="s">
        <v>289</v>
      </c>
      <c r="B17" s="682"/>
      <c r="C17" s="682"/>
      <c r="D17" s="682"/>
      <c r="E17" s="682"/>
      <c r="F17" s="682"/>
      <c r="G17" s="682"/>
      <c r="H17" s="682"/>
      <c r="I17" s="682"/>
      <c r="K17" s="682"/>
      <c r="L17" s="682"/>
      <c r="M17" s="682"/>
      <c r="N17" s="682"/>
      <c r="O17" s="682"/>
      <c r="P17" s="682"/>
      <c r="Q17" s="682"/>
      <c r="R17" s="682"/>
      <c r="S17" s="682"/>
    </row>
    <row r="18" spans="1:19" ht="32.4" customHeight="1" x14ac:dyDescent="0.25">
      <c r="A18" s="682" t="s">
        <v>322</v>
      </c>
      <c r="B18" s="682"/>
      <c r="C18" s="682"/>
      <c r="D18" s="682"/>
      <c r="E18" s="682"/>
      <c r="F18" s="682"/>
      <c r="G18" s="682"/>
      <c r="H18" s="682"/>
      <c r="I18" s="682"/>
      <c r="K18" s="682"/>
      <c r="L18" s="682"/>
      <c r="M18" s="682"/>
      <c r="N18" s="682"/>
      <c r="O18" s="682"/>
      <c r="P18" s="682"/>
      <c r="Q18" s="682"/>
      <c r="R18" s="682"/>
      <c r="S18" s="682"/>
    </row>
    <row r="19" spans="1:19" ht="20.100000000000001" customHeight="1" x14ac:dyDescent="0.25">
      <c r="A19" s="454"/>
      <c r="B19" s="454"/>
      <c r="C19" s="454"/>
      <c r="D19" s="454"/>
      <c r="E19" s="454"/>
      <c r="F19" s="454"/>
      <c r="G19" s="454"/>
      <c r="H19" s="454"/>
      <c r="I19" s="454"/>
    </row>
    <row r="20" spans="1:19" ht="24.9" customHeight="1" x14ac:dyDescent="0.25">
      <c r="A20" s="454"/>
      <c r="B20" s="454"/>
      <c r="C20" s="454"/>
      <c r="D20" s="454"/>
      <c r="E20" s="454"/>
      <c r="F20" s="454"/>
      <c r="G20" s="454"/>
      <c r="H20" s="454"/>
      <c r="I20" s="454"/>
    </row>
    <row r="21" spans="1:19" ht="24.9" customHeight="1" x14ac:dyDescent="0.25">
      <c r="A21" s="455"/>
      <c r="B21" s="455"/>
      <c r="C21" s="455"/>
      <c r="D21" s="455"/>
      <c r="E21" s="455"/>
      <c r="F21" s="455"/>
      <c r="G21" s="455"/>
      <c r="H21" s="455"/>
      <c r="I21" s="455"/>
    </row>
    <row r="22" spans="1:19" ht="24.9" customHeight="1" x14ac:dyDescent="0.25">
      <c r="A22" s="455"/>
      <c r="B22" s="455"/>
      <c r="C22" s="455"/>
      <c r="D22" s="455"/>
      <c r="E22" s="455"/>
      <c r="F22" s="455"/>
      <c r="G22" s="455"/>
      <c r="H22" s="455"/>
      <c r="I22" s="455"/>
    </row>
    <row r="23" spans="1:19" ht="24.9" customHeight="1" x14ac:dyDescent="0.25">
      <c r="A23" s="455"/>
      <c r="B23" s="455"/>
      <c r="C23" s="455"/>
      <c r="D23" s="455"/>
      <c r="E23" s="455"/>
      <c r="F23" s="455"/>
      <c r="G23" s="455"/>
      <c r="H23" s="455"/>
      <c r="I23" s="455"/>
    </row>
    <row r="24" spans="1:19" ht="20.100000000000001" customHeight="1" x14ac:dyDescent="0.25">
      <c r="A24" s="565"/>
      <c r="B24" s="565"/>
      <c r="C24" s="565"/>
      <c r="D24" s="565"/>
      <c r="E24" s="565"/>
      <c r="F24" s="565"/>
      <c r="G24" s="565"/>
      <c r="H24" s="565"/>
      <c r="I24" s="565"/>
    </row>
    <row r="25" spans="1:19" ht="20.100000000000001" customHeight="1" x14ac:dyDescent="0.25">
      <c r="A25" s="596"/>
      <c r="B25" s="596"/>
      <c r="C25" s="596"/>
      <c r="D25" s="596"/>
      <c r="E25" s="596"/>
      <c r="F25" s="596"/>
      <c r="G25" s="596"/>
      <c r="H25" s="596"/>
      <c r="I25" s="596"/>
    </row>
    <row r="26" spans="1:19" ht="20.100000000000001" customHeight="1" x14ac:dyDescent="0.25">
      <c r="A26" s="596"/>
      <c r="B26" s="596"/>
      <c r="C26" s="596"/>
      <c r="D26" s="596"/>
      <c r="E26" s="596"/>
      <c r="F26" s="596"/>
      <c r="G26" s="596"/>
      <c r="H26" s="596"/>
      <c r="I26" s="596"/>
    </row>
    <row r="27" spans="1:19" ht="20.100000000000001" customHeight="1" x14ac:dyDescent="0.25">
      <c r="A27" s="565"/>
      <c r="B27" s="565"/>
      <c r="C27" s="565"/>
      <c r="D27" s="565"/>
      <c r="E27" s="565"/>
      <c r="F27" s="565"/>
      <c r="G27" s="565"/>
      <c r="H27" s="565"/>
      <c r="I27" s="565"/>
    </row>
    <row r="28" spans="1:19" ht="20.100000000000001" customHeight="1" x14ac:dyDescent="0.25">
      <c r="A28" s="565"/>
      <c r="B28" s="565"/>
      <c r="C28" s="565"/>
      <c r="D28" s="565"/>
      <c r="E28" s="565"/>
      <c r="F28" s="565"/>
      <c r="G28" s="565"/>
      <c r="H28" s="565"/>
      <c r="I28" s="565"/>
    </row>
    <row r="29" spans="1:19" ht="20.100000000000001" customHeight="1" x14ac:dyDescent="0.25">
      <c r="A29" s="565"/>
      <c r="B29" s="565"/>
      <c r="C29" s="565"/>
      <c r="D29" s="565"/>
      <c r="E29" s="565"/>
      <c r="F29" s="565"/>
      <c r="G29" s="565"/>
      <c r="H29" s="565"/>
      <c r="I29" s="565"/>
    </row>
    <row r="30" spans="1:19" ht="20.100000000000001" customHeight="1" x14ac:dyDescent="0.25">
      <c r="A30" s="454"/>
      <c r="B30" s="454"/>
      <c r="C30" s="454"/>
      <c r="D30" s="454"/>
      <c r="E30" s="454"/>
      <c r="F30" s="454"/>
      <c r="G30" s="454"/>
      <c r="H30" s="454"/>
      <c r="I30" s="454"/>
    </row>
    <row r="31" spans="1:19" ht="20.100000000000001" customHeight="1" x14ac:dyDescent="0.25">
      <c r="A31" s="510"/>
      <c r="B31" s="510"/>
      <c r="C31" s="510"/>
      <c r="D31" s="510"/>
      <c r="E31" s="510"/>
      <c r="F31" s="510"/>
      <c r="G31" s="510"/>
      <c r="H31" s="510"/>
      <c r="I31" s="510"/>
    </row>
    <row r="32" spans="1:19" ht="9.9" customHeight="1" x14ac:dyDescent="0.25"/>
    <row r="33" spans="1:12" ht="15.9" customHeight="1" x14ac:dyDescent="0.25">
      <c r="A33" s="132" t="s">
        <v>79</v>
      </c>
      <c r="B33" s="141"/>
      <c r="C33" s="381"/>
      <c r="D33" s="382"/>
      <c r="E33" s="144" t="s">
        <v>80</v>
      </c>
      <c r="F33" s="145" t="s">
        <v>81</v>
      </c>
      <c r="G33" s="380"/>
      <c r="H33" s="380"/>
      <c r="I33" s="384"/>
    </row>
    <row r="34" spans="1:12" s="131" customFormat="1" ht="15.9" customHeight="1" x14ac:dyDescent="0.25">
      <c r="A34" s="142"/>
      <c r="B34" s="143"/>
      <c r="C34" s="389"/>
      <c r="D34" s="390"/>
      <c r="E34" s="394" t="s">
        <v>82</v>
      </c>
      <c r="F34" s="392" t="s">
        <v>83</v>
      </c>
      <c r="G34" s="393"/>
      <c r="H34" s="393"/>
      <c r="I34" s="400"/>
      <c r="J34" s="530"/>
      <c r="K34" s="529"/>
      <c r="L34" s="504"/>
    </row>
    <row r="35" spans="1:12" s="131" customFormat="1" ht="15.9" customHeight="1" x14ac:dyDescent="0.25">
      <c r="A35" s="142"/>
      <c r="B35" s="143"/>
      <c r="C35" s="381"/>
      <c r="D35" s="382"/>
      <c r="E35" s="144" t="s">
        <v>84</v>
      </c>
      <c r="F35" s="145" t="s">
        <v>85</v>
      </c>
      <c r="G35" s="380"/>
      <c r="H35" s="380"/>
      <c r="I35" s="384"/>
      <c r="J35" s="530"/>
      <c r="K35" s="529"/>
      <c r="L35" s="504"/>
    </row>
    <row r="36" spans="1:12" s="131" customFormat="1" ht="15.9" customHeight="1" x14ac:dyDescent="0.25">
      <c r="A36" s="142"/>
      <c r="B36" s="143"/>
      <c r="C36" s="389"/>
      <c r="D36" s="390"/>
      <c r="E36" s="391" t="s">
        <v>86</v>
      </c>
      <c r="F36" s="392" t="s">
        <v>87</v>
      </c>
      <c r="G36" s="393"/>
      <c r="H36" s="393"/>
      <c r="I36" s="395"/>
      <c r="J36" s="530"/>
      <c r="K36" s="529"/>
      <c r="L36" s="504"/>
    </row>
    <row r="37" spans="1:12" s="131" customFormat="1" ht="15.9" customHeight="1" x14ac:dyDescent="0.25">
      <c r="A37" s="142"/>
      <c r="B37" s="143"/>
      <c r="C37" s="381"/>
      <c r="D37" s="382"/>
      <c r="E37" s="146" t="s">
        <v>88</v>
      </c>
      <c r="F37" s="145" t="s">
        <v>89</v>
      </c>
      <c r="G37" s="380"/>
      <c r="H37" s="380"/>
      <c r="I37" s="384"/>
      <c r="J37" s="530"/>
      <c r="K37" s="529"/>
      <c r="L37" s="504"/>
    </row>
    <row r="38" spans="1:12" s="148" customFormat="1" ht="15.9" customHeight="1" x14ac:dyDescent="0.25">
      <c r="A38" s="143"/>
      <c r="B38" s="143"/>
      <c r="C38" s="389"/>
      <c r="D38" s="390"/>
      <c r="E38" s="391" t="s">
        <v>90</v>
      </c>
      <c r="F38" s="392" t="s">
        <v>91</v>
      </c>
      <c r="G38" s="393"/>
      <c r="H38" s="393"/>
      <c r="I38" s="395"/>
      <c r="J38" s="532"/>
      <c r="K38" s="533"/>
      <c r="L38" s="583"/>
    </row>
    <row r="39" spans="1:12" s="131" customFormat="1" ht="15.9" customHeight="1" x14ac:dyDescent="0.25">
      <c r="A39" s="142"/>
      <c r="B39" s="143"/>
      <c r="C39" s="424"/>
      <c r="D39" s="425"/>
      <c r="E39" s="426" t="s">
        <v>92</v>
      </c>
      <c r="F39" s="427" t="s">
        <v>153</v>
      </c>
      <c r="G39" s="428"/>
      <c r="H39" s="428"/>
      <c r="I39" s="428"/>
      <c r="J39" s="530"/>
      <c r="K39" s="529"/>
      <c r="L39" s="504"/>
    </row>
    <row r="40" spans="1:12" s="148" customFormat="1" ht="15.9" customHeight="1" x14ac:dyDescent="0.25">
      <c r="A40" s="143"/>
      <c r="B40" s="143"/>
      <c r="C40" s="400"/>
      <c r="D40" s="400"/>
      <c r="E40" s="429" t="s">
        <v>223</v>
      </c>
      <c r="F40" s="430" t="s">
        <v>234</v>
      </c>
      <c r="G40" s="400"/>
      <c r="H40" s="400"/>
      <c r="I40" s="431"/>
      <c r="J40" s="532"/>
      <c r="K40" s="533"/>
      <c r="L40" s="583"/>
    </row>
    <row r="41" spans="1:12" s="131" customFormat="1" ht="15.9" customHeight="1" x14ac:dyDescent="0.25">
      <c r="A41" s="142"/>
      <c r="B41" s="143"/>
      <c r="C41" s="381"/>
      <c r="D41" s="382"/>
      <c r="E41" s="146" t="s">
        <v>93</v>
      </c>
      <c r="F41" s="145" t="s">
        <v>94</v>
      </c>
      <c r="G41" s="380"/>
      <c r="H41" s="380"/>
      <c r="I41" s="380"/>
      <c r="J41" s="530"/>
      <c r="K41" s="529"/>
      <c r="L41" s="504"/>
    </row>
    <row r="42" spans="1:12" s="131" customFormat="1" ht="15.9" customHeight="1" x14ac:dyDescent="0.25">
      <c r="A42" s="142"/>
      <c r="B42" s="143"/>
      <c r="C42" s="389"/>
      <c r="D42" s="390"/>
      <c r="E42" s="391" t="s">
        <v>95</v>
      </c>
      <c r="F42" s="396" t="s">
        <v>96</v>
      </c>
      <c r="G42" s="397"/>
      <c r="H42" s="397"/>
      <c r="I42" s="393"/>
      <c r="J42" s="530"/>
      <c r="K42" s="529"/>
      <c r="L42" s="504"/>
    </row>
    <row r="43" spans="1:12" s="131" customFormat="1" ht="15.9" customHeight="1" x14ac:dyDescent="0.25">
      <c r="A43" s="142"/>
      <c r="B43" s="143"/>
      <c r="C43" s="381"/>
      <c r="D43" s="382"/>
      <c r="E43" s="146" t="s">
        <v>97</v>
      </c>
      <c r="F43" s="147" t="s">
        <v>98</v>
      </c>
      <c r="G43" s="383"/>
      <c r="H43" s="383"/>
      <c r="I43" s="380"/>
      <c r="J43" s="530"/>
      <c r="K43" s="529"/>
      <c r="L43" s="504"/>
    </row>
    <row r="44" spans="1:12" s="131" customFormat="1" ht="15.9" customHeight="1" x14ac:dyDescent="0.25">
      <c r="A44" s="142"/>
      <c r="B44" s="143"/>
      <c r="C44" s="389"/>
      <c r="D44" s="390"/>
      <c r="E44" s="391" t="s">
        <v>99</v>
      </c>
      <c r="F44" s="392">
        <v>9976</v>
      </c>
      <c r="G44" s="393"/>
      <c r="H44" s="393"/>
      <c r="I44" s="395"/>
      <c r="J44" s="530"/>
      <c r="K44" s="529"/>
      <c r="L44" s="504"/>
    </row>
    <row r="45" spans="1:12" s="131" customFormat="1" ht="15.9" customHeight="1" x14ac:dyDescent="0.25">
      <c r="A45" s="142"/>
      <c r="B45" s="143"/>
      <c r="C45" s="381"/>
      <c r="D45" s="382"/>
      <c r="E45" s="146" t="s">
        <v>100</v>
      </c>
      <c r="F45" s="147" t="s">
        <v>101</v>
      </c>
      <c r="G45" s="383"/>
      <c r="H45" s="383"/>
      <c r="I45" s="380"/>
      <c r="J45" s="530"/>
      <c r="K45" s="529"/>
      <c r="L45" s="504"/>
    </row>
    <row r="46" spans="1:12" s="131" customFormat="1" ht="15.9" customHeight="1" x14ac:dyDescent="0.25">
      <c r="A46" s="142"/>
      <c r="B46" s="143"/>
      <c r="C46" s="389"/>
      <c r="D46" s="390"/>
      <c r="E46" s="391" t="s">
        <v>156</v>
      </c>
      <c r="F46" s="392" t="s">
        <v>222</v>
      </c>
      <c r="G46" s="393"/>
      <c r="H46" s="393"/>
      <c r="I46" s="393"/>
      <c r="J46" s="530"/>
      <c r="K46" s="529"/>
      <c r="L46" s="504"/>
    </row>
    <row r="47" spans="1:12" s="131" customFormat="1" ht="15.9" customHeight="1" x14ac:dyDescent="0.25">
      <c r="A47" s="142"/>
      <c r="B47" s="143"/>
      <c r="C47" s="381"/>
      <c r="D47" s="382"/>
      <c r="E47" s="144" t="s">
        <v>102</v>
      </c>
      <c r="F47" s="385" t="s">
        <v>247</v>
      </c>
      <c r="G47" s="380"/>
      <c r="H47" s="380"/>
      <c r="I47" s="380"/>
      <c r="J47" s="530"/>
      <c r="K47" s="529"/>
      <c r="L47" s="504"/>
    </row>
    <row r="48" spans="1:12" s="131" customFormat="1" ht="15.9" customHeight="1" x14ac:dyDescent="0.25">
      <c r="B48" s="148"/>
      <c r="C48" s="390"/>
      <c r="D48" s="390"/>
      <c r="E48" s="391" t="s">
        <v>103</v>
      </c>
      <c r="F48" s="392" t="s">
        <v>104</v>
      </c>
      <c r="G48" s="389"/>
      <c r="H48" s="389"/>
      <c r="I48" s="395"/>
      <c r="J48" s="530"/>
      <c r="K48" s="529"/>
      <c r="L48" s="504"/>
    </row>
    <row r="49" spans="1:12" s="131" customFormat="1" ht="15.9" customHeight="1" x14ac:dyDescent="0.25">
      <c r="B49" s="148"/>
      <c r="C49" s="382"/>
      <c r="D49" s="382"/>
      <c r="E49" s="146" t="s">
        <v>105</v>
      </c>
      <c r="F49" s="145" t="s">
        <v>245</v>
      </c>
      <c r="G49" s="381"/>
      <c r="H49" s="381"/>
      <c r="I49" s="384"/>
      <c r="J49" s="530"/>
      <c r="K49" s="529"/>
      <c r="L49" s="504"/>
    </row>
    <row r="50" spans="1:12" s="131" customFormat="1" ht="15.9" customHeight="1" x14ac:dyDescent="0.25">
      <c r="B50" s="148"/>
      <c r="C50" s="390"/>
      <c r="D50" s="394" t="s">
        <v>106</v>
      </c>
      <c r="E50" s="393"/>
      <c r="F50" s="390"/>
      <c r="G50" s="390"/>
      <c r="H50" s="390"/>
      <c r="I50" s="398">
        <v>2</v>
      </c>
      <c r="J50" s="530"/>
      <c r="K50" s="529"/>
      <c r="L50" s="504"/>
    </row>
    <row r="51" spans="1:12" s="131" customFormat="1" ht="15" customHeight="1" x14ac:dyDescent="0.25">
      <c r="B51" s="148"/>
      <c r="C51" s="386"/>
      <c r="D51" s="377" t="s">
        <v>150</v>
      </c>
      <c r="E51" s="148"/>
      <c r="F51" s="148"/>
      <c r="G51" s="148"/>
      <c r="H51" s="148"/>
      <c r="I51" s="387"/>
      <c r="J51" s="530"/>
      <c r="K51" s="529"/>
      <c r="L51" s="504"/>
    </row>
    <row r="52" spans="1:12" s="131" customFormat="1" ht="15" customHeight="1" x14ac:dyDescent="0.25">
      <c r="B52" s="148"/>
      <c r="C52" s="386"/>
      <c r="D52" s="377" t="s">
        <v>151</v>
      </c>
      <c r="E52" s="148"/>
      <c r="F52" s="148"/>
      <c r="G52" s="148"/>
      <c r="H52" s="148"/>
      <c r="I52" s="387"/>
      <c r="J52" s="530"/>
      <c r="K52" s="529"/>
      <c r="L52" s="504"/>
    </row>
    <row r="53" spans="1:12" s="131" customFormat="1" ht="15.9" customHeight="1" x14ac:dyDescent="0.25">
      <c r="B53" s="148"/>
      <c r="C53" s="390"/>
      <c r="D53" s="391" t="s">
        <v>107</v>
      </c>
      <c r="E53" s="390"/>
      <c r="F53" s="390"/>
      <c r="G53" s="390"/>
      <c r="H53" s="390"/>
      <c r="I53" s="399">
        <f>I54+I55+I56+I57</f>
        <v>89</v>
      </c>
      <c r="J53" s="530"/>
      <c r="K53" s="529"/>
      <c r="L53" s="504"/>
    </row>
    <row r="54" spans="1:12" s="131" customFormat="1" ht="15" customHeight="1" x14ac:dyDescent="0.25">
      <c r="C54" s="148"/>
      <c r="D54" s="377" t="s">
        <v>108</v>
      </c>
      <c r="E54" s="148"/>
      <c r="F54" s="148"/>
      <c r="G54" s="148"/>
      <c r="H54" s="148"/>
      <c r="I54" s="268">
        <v>13</v>
      </c>
      <c r="J54" s="530"/>
      <c r="K54" s="529"/>
      <c r="L54" s="504"/>
    </row>
    <row r="55" spans="1:12" s="131" customFormat="1" ht="15" customHeight="1" x14ac:dyDescent="0.25">
      <c r="A55" s="142"/>
      <c r="C55" s="148"/>
      <c r="D55" s="377" t="s">
        <v>109</v>
      </c>
      <c r="E55" s="148"/>
      <c r="F55" s="148"/>
      <c r="G55" s="148"/>
      <c r="H55" s="148"/>
      <c r="I55" s="268">
        <v>21</v>
      </c>
      <c r="J55" s="530"/>
      <c r="K55" s="529"/>
      <c r="L55" s="504"/>
    </row>
    <row r="56" spans="1:12" s="131" customFormat="1" ht="15" customHeight="1" x14ac:dyDescent="0.25">
      <c r="A56" s="142"/>
      <c r="C56" s="148"/>
      <c r="D56" s="700" t="s">
        <v>110</v>
      </c>
      <c r="E56" s="701"/>
      <c r="F56" s="701"/>
      <c r="G56" s="148"/>
      <c r="H56" s="148"/>
      <c r="I56" s="268">
        <v>39</v>
      </c>
      <c r="J56" s="530"/>
      <c r="K56" s="529"/>
      <c r="L56" s="504"/>
    </row>
    <row r="57" spans="1:12" s="131" customFormat="1" ht="15" customHeight="1" x14ac:dyDescent="0.25">
      <c r="A57" s="142"/>
      <c r="C57" s="388"/>
      <c r="D57" s="616" t="s">
        <v>400</v>
      </c>
      <c r="E57" s="388"/>
      <c r="F57" s="388"/>
      <c r="G57" s="388"/>
      <c r="H57" s="148"/>
      <c r="I57" s="268">
        <v>16</v>
      </c>
      <c r="J57" s="530"/>
      <c r="K57" s="529"/>
      <c r="L57" s="504"/>
    </row>
    <row r="58" spans="1:12" s="131" customFormat="1" ht="15.9" customHeight="1" x14ac:dyDescent="0.25">
      <c r="B58" s="148"/>
      <c r="C58" s="390"/>
      <c r="D58" s="391" t="s">
        <v>111</v>
      </c>
      <c r="E58" s="390"/>
      <c r="F58" s="390"/>
      <c r="G58" s="390"/>
      <c r="H58" s="390"/>
      <c r="I58" s="399">
        <f>SUM(I59:I63)</f>
        <v>24</v>
      </c>
      <c r="J58" s="530"/>
      <c r="K58" s="529"/>
      <c r="L58" s="504"/>
    </row>
    <row r="59" spans="1:12" s="131" customFormat="1" ht="15" customHeight="1" x14ac:dyDescent="0.25">
      <c r="B59" s="148"/>
      <c r="C59" s="148"/>
      <c r="D59" s="577" t="s">
        <v>324</v>
      </c>
      <c r="E59" s="148"/>
      <c r="F59" s="148"/>
      <c r="G59" s="148"/>
      <c r="H59" s="148"/>
      <c r="I59" s="268">
        <v>3</v>
      </c>
      <c r="J59" s="530"/>
      <c r="K59" s="529"/>
      <c r="L59" s="504"/>
    </row>
    <row r="60" spans="1:12" s="131" customFormat="1" ht="15" customHeight="1" x14ac:dyDescent="0.25">
      <c r="A60" s="142"/>
      <c r="B60" s="148"/>
      <c r="C60" s="148"/>
      <c r="D60" s="512" t="s">
        <v>296</v>
      </c>
      <c r="E60" s="148"/>
      <c r="F60" s="148"/>
      <c r="G60" s="148"/>
      <c r="H60" s="148"/>
      <c r="I60" s="268">
        <v>4</v>
      </c>
      <c r="J60" s="530"/>
      <c r="K60" s="529"/>
      <c r="L60" s="504"/>
    </row>
    <row r="61" spans="1:12" s="131" customFormat="1" ht="15" customHeight="1" x14ac:dyDescent="0.25">
      <c r="A61" s="142"/>
      <c r="B61" s="148"/>
      <c r="C61" s="148"/>
      <c r="D61" s="700" t="s">
        <v>398</v>
      </c>
      <c r="E61" s="701"/>
      <c r="F61" s="701"/>
      <c r="G61" s="701"/>
      <c r="H61" s="701"/>
      <c r="I61" s="268">
        <v>8</v>
      </c>
      <c r="J61" s="530"/>
      <c r="K61" s="529"/>
      <c r="L61" s="504"/>
    </row>
    <row r="62" spans="1:12" s="131" customFormat="1" ht="15" customHeight="1" x14ac:dyDescent="0.25">
      <c r="A62" s="142"/>
      <c r="B62" s="148"/>
      <c r="C62" s="148"/>
      <c r="D62" s="623" t="s">
        <v>401</v>
      </c>
      <c r="E62" s="148"/>
      <c r="F62" s="148"/>
      <c r="G62" s="148"/>
      <c r="H62" s="148"/>
      <c r="I62" s="268">
        <v>8</v>
      </c>
      <c r="J62" s="530"/>
      <c r="K62" s="529"/>
      <c r="L62" s="504"/>
    </row>
    <row r="63" spans="1:12" s="131" customFormat="1" ht="15" customHeight="1" x14ac:dyDescent="0.25">
      <c r="A63" s="142"/>
      <c r="B63" s="148"/>
      <c r="C63" s="148"/>
      <c r="D63" s="482" t="s">
        <v>271</v>
      </c>
      <c r="E63" s="148"/>
      <c r="F63" s="148"/>
      <c r="G63" s="148"/>
      <c r="H63" s="148"/>
      <c r="I63" s="268">
        <v>1</v>
      </c>
      <c r="J63" s="530"/>
      <c r="K63" s="529"/>
      <c r="L63" s="504"/>
    </row>
    <row r="64" spans="1:12" s="131" customFormat="1" ht="15.9" customHeight="1" x14ac:dyDescent="0.25">
      <c r="B64" s="148"/>
      <c r="C64" s="392" t="s">
        <v>244</v>
      </c>
      <c r="D64" s="400"/>
      <c r="E64" s="400"/>
      <c r="F64" s="400"/>
      <c r="G64" s="400"/>
      <c r="H64" s="390"/>
      <c r="I64" s="399">
        <f>SUM(I65:I83)</f>
        <v>48</v>
      </c>
      <c r="J64" s="530"/>
      <c r="K64" s="529"/>
      <c r="L64" s="504"/>
    </row>
    <row r="65" spans="1:12" s="131" customFormat="1" ht="15" customHeight="1" x14ac:dyDescent="0.25">
      <c r="B65" s="148"/>
      <c r="D65" s="149" t="s">
        <v>112</v>
      </c>
      <c r="E65" s="150"/>
      <c r="I65" s="268">
        <v>1</v>
      </c>
      <c r="J65" s="530"/>
      <c r="K65" s="529"/>
      <c r="L65" s="504"/>
    </row>
    <row r="66" spans="1:12" s="131" customFormat="1" ht="15" customHeight="1" x14ac:dyDescent="0.25">
      <c r="A66" s="142"/>
      <c r="C66" s="150"/>
      <c r="D66" s="334" t="s">
        <v>167</v>
      </c>
      <c r="E66" s="150"/>
      <c r="I66" s="268">
        <v>1</v>
      </c>
      <c r="J66" s="530"/>
      <c r="K66" s="529"/>
      <c r="L66" s="504"/>
    </row>
    <row r="67" spans="1:12" s="131" customFormat="1" ht="15" customHeight="1" x14ac:dyDescent="0.25">
      <c r="A67" s="142"/>
      <c r="C67" s="150"/>
      <c r="D67" s="379" t="s">
        <v>230</v>
      </c>
      <c r="E67" s="150"/>
      <c r="I67" s="268">
        <v>1</v>
      </c>
      <c r="J67" s="530"/>
      <c r="K67" s="529"/>
      <c r="L67" s="504"/>
    </row>
    <row r="68" spans="1:12" s="131" customFormat="1" ht="15" customHeight="1" x14ac:dyDescent="0.25">
      <c r="A68" s="142"/>
      <c r="C68" s="150"/>
      <c r="D68" s="149" t="s">
        <v>113</v>
      </c>
      <c r="E68" s="150"/>
      <c r="I68" s="268">
        <v>1</v>
      </c>
      <c r="J68" s="530"/>
      <c r="K68" s="529"/>
      <c r="L68" s="504"/>
    </row>
    <row r="69" spans="1:12" s="131" customFormat="1" ht="15" customHeight="1" x14ac:dyDescent="0.25">
      <c r="A69" s="142"/>
      <c r="C69" s="150"/>
      <c r="D69" s="379" t="s">
        <v>229</v>
      </c>
      <c r="E69" s="150"/>
      <c r="I69" s="268">
        <v>1</v>
      </c>
      <c r="J69" s="530"/>
      <c r="K69" s="529"/>
      <c r="L69" s="504"/>
    </row>
    <row r="70" spans="1:12" s="131" customFormat="1" ht="15" customHeight="1" x14ac:dyDescent="0.25">
      <c r="A70" s="143"/>
      <c r="C70" s="150"/>
      <c r="D70" s="616" t="s">
        <v>399</v>
      </c>
      <c r="E70" s="150"/>
      <c r="I70" s="268">
        <v>23</v>
      </c>
      <c r="J70" s="530"/>
      <c r="K70" s="529"/>
      <c r="L70" s="504"/>
    </row>
    <row r="71" spans="1:12" s="131" customFormat="1" ht="15" customHeight="1" x14ac:dyDescent="0.25">
      <c r="A71" s="142"/>
      <c r="C71" s="150"/>
      <c r="D71" s="149" t="s">
        <v>114</v>
      </c>
      <c r="E71" s="150"/>
      <c r="I71" s="268">
        <v>1</v>
      </c>
      <c r="J71" s="530"/>
      <c r="K71" s="529"/>
      <c r="L71" s="504"/>
    </row>
    <row r="72" spans="1:12" s="131" customFormat="1" ht="15" customHeight="1" x14ac:dyDescent="0.25">
      <c r="A72" s="142"/>
      <c r="C72" s="150"/>
      <c r="D72" s="149" t="s">
        <v>115</v>
      </c>
      <c r="E72" s="150"/>
      <c r="I72" s="268">
        <v>1</v>
      </c>
      <c r="J72" s="530"/>
      <c r="K72" s="529"/>
      <c r="L72" s="504"/>
    </row>
    <row r="73" spans="1:12" s="131" customFormat="1" ht="15" customHeight="1" x14ac:dyDescent="0.25">
      <c r="A73" s="142"/>
      <c r="C73" s="150"/>
      <c r="D73" s="149" t="s">
        <v>116</v>
      </c>
      <c r="E73" s="150"/>
      <c r="I73" s="268">
        <v>1</v>
      </c>
      <c r="J73" s="530"/>
      <c r="K73" s="529"/>
      <c r="L73" s="504"/>
    </row>
    <row r="74" spans="1:12" s="131" customFormat="1" ht="15" customHeight="1" x14ac:dyDescent="0.25">
      <c r="A74" s="142"/>
      <c r="C74" s="150"/>
      <c r="D74" s="149" t="s">
        <v>117</v>
      </c>
      <c r="E74" s="150"/>
      <c r="I74" s="268">
        <v>1</v>
      </c>
      <c r="J74" s="530"/>
      <c r="K74" s="529"/>
      <c r="L74" s="504"/>
    </row>
    <row r="75" spans="1:12" s="131" customFormat="1" ht="15" customHeight="1" x14ac:dyDescent="0.25">
      <c r="A75" s="142"/>
      <c r="C75" s="150"/>
      <c r="D75" s="379" t="s">
        <v>226</v>
      </c>
      <c r="E75" s="150"/>
      <c r="I75" s="268">
        <v>2</v>
      </c>
      <c r="J75" s="530"/>
      <c r="K75" s="529"/>
      <c r="L75" s="504"/>
    </row>
    <row r="76" spans="1:12" s="131" customFormat="1" ht="15" customHeight="1" x14ac:dyDescent="0.25">
      <c r="A76" s="142"/>
      <c r="C76" s="150"/>
      <c r="D76" s="512" t="s">
        <v>297</v>
      </c>
      <c r="E76" s="150"/>
      <c r="I76" s="268">
        <v>2</v>
      </c>
      <c r="J76" s="530"/>
      <c r="K76" s="529"/>
      <c r="L76" s="504"/>
    </row>
    <row r="77" spans="1:12" s="131" customFormat="1" ht="15" customHeight="1" x14ac:dyDescent="0.25">
      <c r="A77" s="142"/>
      <c r="C77" s="150"/>
      <c r="D77" s="377" t="s">
        <v>224</v>
      </c>
      <c r="E77" s="150"/>
      <c r="I77" s="268">
        <v>3</v>
      </c>
      <c r="J77" s="530"/>
      <c r="K77" s="529"/>
      <c r="L77" s="504"/>
    </row>
    <row r="78" spans="1:12" s="131" customFormat="1" ht="15" customHeight="1" x14ac:dyDescent="0.25">
      <c r="A78" s="142"/>
      <c r="C78" s="150"/>
      <c r="D78" s="377" t="s">
        <v>225</v>
      </c>
      <c r="E78" s="150"/>
      <c r="I78" s="268">
        <v>3</v>
      </c>
      <c r="J78" s="530"/>
      <c r="K78" s="529"/>
      <c r="L78" s="504"/>
    </row>
    <row r="79" spans="1:12" s="131" customFormat="1" ht="15" customHeight="1" x14ac:dyDescent="0.25">
      <c r="A79" s="142"/>
      <c r="C79" s="150"/>
      <c r="D79" s="379" t="s">
        <v>227</v>
      </c>
      <c r="E79" s="150"/>
      <c r="I79" s="268">
        <v>1</v>
      </c>
      <c r="J79" s="530"/>
      <c r="K79" s="529"/>
      <c r="L79" s="504"/>
    </row>
    <row r="80" spans="1:12" s="131" customFormat="1" ht="15" customHeight="1" x14ac:dyDescent="0.25">
      <c r="A80" s="142"/>
      <c r="C80" s="150"/>
      <c r="D80" s="149" t="s">
        <v>118</v>
      </c>
      <c r="E80" s="150"/>
      <c r="I80" s="268">
        <v>1</v>
      </c>
      <c r="J80" s="530"/>
      <c r="K80" s="529"/>
      <c r="L80" s="504"/>
    </row>
    <row r="81" spans="1:12" s="131" customFormat="1" ht="15" customHeight="1" x14ac:dyDescent="0.25">
      <c r="A81" s="142"/>
      <c r="C81" s="150"/>
      <c r="D81" s="149" t="s">
        <v>119</v>
      </c>
      <c r="E81" s="150"/>
      <c r="I81" s="268">
        <v>1</v>
      </c>
      <c r="J81" s="530"/>
      <c r="K81" s="529"/>
      <c r="L81" s="504"/>
    </row>
    <row r="82" spans="1:12" s="131" customFormat="1" ht="15" customHeight="1" x14ac:dyDescent="0.25">
      <c r="A82" s="142"/>
      <c r="C82" s="150"/>
      <c r="D82" s="149" t="s">
        <v>120</v>
      </c>
      <c r="E82" s="150"/>
      <c r="I82" s="268">
        <v>1</v>
      </c>
      <c r="J82" s="530"/>
      <c r="K82" s="529"/>
      <c r="L82" s="504"/>
    </row>
    <row r="83" spans="1:12" s="131" customFormat="1" ht="15" customHeight="1" x14ac:dyDescent="0.25">
      <c r="A83" s="142"/>
      <c r="C83" s="150"/>
      <c r="D83" s="379" t="s">
        <v>228</v>
      </c>
      <c r="E83" s="150"/>
      <c r="I83" s="268">
        <v>2</v>
      </c>
      <c r="J83" s="530"/>
      <c r="K83" s="529"/>
      <c r="L83" s="504"/>
    </row>
    <row r="84" spans="1:12" ht="15.9" customHeight="1" x14ac:dyDescent="0.25">
      <c r="A84" s="151"/>
      <c r="B84" s="152"/>
      <c r="C84" s="444" t="s">
        <v>246</v>
      </c>
      <c r="D84" s="445"/>
      <c r="E84" s="445"/>
      <c r="F84" s="445"/>
      <c r="G84" s="446"/>
      <c r="H84" s="446"/>
      <c r="I84" s="447">
        <v>18</v>
      </c>
    </row>
    <row r="85" spans="1:12" s="451" customFormat="1" ht="15" customHeight="1" x14ac:dyDescent="0.25">
      <c r="A85" s="151"/>
      <c r="B85" s="152"/>
      <c r="C85" s="448"/>
      <c r="D85" s="156"/>
      <c r="E85" s="156"/>
      <c r="F85" s="156"/>
      <c r="G85" s="449"/>
      <c r="H85" s="449"/>
      <c r="I85" s="450"/>
      <c r="J85" s="532"/>
      <c r="K85" s="533"/>
      <c r="L85" s="583"/>
    </row>
    <row r="86" spans="1:12" ht="24.9" customHeight="1" x14ac:dyDescent="0.25">
      <c r="A86" s="702" t="s">
        <v>121</v>
      </c>
      <c r="B86" s="703"/>
      <c r="C86" s="703"/>
      <c r="D86" s="703"/>
      <c r="E86" s="703"/>
      <c r="F86" s="703"/>
      <c r="G86" s="703"/>
      <c r="H86" s="703"/>
      <c r="I86" s="703"/>
    </row>
    <row r="87" spans="1:12" ht="9.9" customHeight="1" x14ac:dyDescent="0.25">
      <c r="A87" s="156"/>
      <c r="B87" s="152"/>
      <c r="C87" s="153"/>
      <c r="D87" s="153"/>
      <c r="E87" s="153"/>
      <c r="F87" s="153"/>
      <c r="G87" s="154"/>
      <c r="H87" s="154"/>
      <c r="I87" s="155"/>
    </row>
    <row r="88" spans="1:12" s="157" customFormat="1" ht="42.6" customHeight="1" x14ac:dyDescent="0.25">
      <c r="A88" s="678" t="s">
        <v>368</v>
      </c>
      <c r="B88" s="679"/>
      <c r="C88" s="679"/>
      <c r="D88" s="679"/>
      <c r="E88" s="679"/>
      <c r="F88" s="679"/>
      <c r="G88" s="679"/>
      <c r="H88" s="679"/>
      <c r="I88" s="679"/>
      <c r="J88" s="530"/>
      <c r="K88" s="529"/>
      <c r="L88" s="504"/>
    </row>
    <row r="89" spans="1:12" s="157" customFormat="1" ht="30" customHeight="1" x14ac:dyDescent="0.25">
      <c r="A89" s="678" t="s">
        <v>250</v>
      </c>
      <c r="B89" s="679"/>
      <c r="C89" s="679"/>
      <c r="D89" s="679"/>
      <c r="E89" s="679"/>
      <c r="F89" s="679"/>
      <c r="G89" s="679"/>
      <c r="H89" s="679"/>
      <c r="I89" s="679"/>
      <c r="J89" s="530"/>
      <c r="K89" s="529"/>
      <c r="L89" s="504"/>
    </row>
    <row r="90" spans="1:12" s="157" customFormat="1" ht="30" customHeight="1" x14ac:dyDescent="0.25">
      <c r="A90" s="678" t="s">
        <v>369</v>
      </c>
      <c r="B90" s="679"/>
      <c r="C90" s="679"/>
      <c r="D90" s="679"/>
      <c r="E90" s="679"/>
      <c r="F90" s="679"/>
      <c r="G90" s="679"/>
      <c r="H90" s="679"/>
      <c r="I90" s="679"/>
      <c r="J90" s="530"/>
      <c r="K90" s="529"/>
      <c r="L90" s="504"/>
    </row>
    <row r="91" spans="1:12" s="157" customFormat="1" ht="5.0999999999999996" customHeight="1" x14ac:dyDescent="0.25">
      <c r="A91" s="401"/>
      <c r="B91" s="402"/>
      <c r="C91" s="402"/>
      <c r="D91" s="402"/>
      <c r="E91" s="402"/>
      <c r="F91" s="402"/>
      <c r="G91" s="402"/>
      <c r="H91" s="402"/>
      <c r="I91" s="402"/>
      <c r="J91" s="530"/>
      <c r="K91" s="529"/>
      <c r="L91" s="504"/>
    </row>
    <row r="92" spans="1:12" s="157" customFormat="1" ht="20.100000000000001" customHeight="1" x14ac:dyDescent="0.25">
      <c r="A92" s="704" t="s">
        <v>249</v>
      </c>
      <c r="B92" s="701"/>
      <c r="C92" s="701"/>
      <c r="D92" s="701"/>
      <c r="E92" s="701"/>
      <c r="F92" s="701"/>
      <c r="G92" s="701"/>
      <c r="H92" s="701"/>
      <c r="I92" s="701"/>
      <c r="J92" s="530"/>
      <c r="K92" s="529"/>
      <c r="L92" s="504"/>
    </row>
    <row r="93" spans="1:12" s="157" customFormat="1" ht="15" customHeight="1" x14ac:dyDescent="0.25">
      <c r="A93" s="335"/>
      <c r="B93" s="671" t="s">
        <v>76</v>
      </c>
      <c r="C93" s="698"/>
      <c r="D93" s="489">
        <v>41</v>
      </c>
      <c r="E93" s="406" t="s">
        <v>176</v>
      </c>
      <c r="F93" s="578" t="s">
        <v>185</v>
      </c>
      <c r="G93" s="578"/>
      <c r="H93" s="489">
        <v>2</v>
      </c>
      <c r="I93" s="406" t="s">
        <v>175</v>
      </c>
      <c r="J93" s="530"/>
      <c r="K93" s="529"/>
      <c r="L93" s="504"/>
    </row>
    <row r="94" spans="1:12" s="157" customFormat="1" ht="15" customHeight="1" x14ac:dyDescent="0.25">
      <c r="A94" s="483"/>
      <c r="B94" s="671" t="s">
        <v>171</v>
      </c>
      <c r="C94" s="671"/>
      <c r="D94" s="489">
        <v>5</v>
      </c>
      <c r="E94" s="406" t="s">
        <v>175</v>
      </c>
      <c r="F94" s="578" t="s">
        <v>186</v>
      </c>
      <c r="G94" s="578"/>
      <c r="H94" s="489">
        <v>2</v>
      </c>
      <c r="I94" s="406" t="s">
        <v>175</v>
      </c>
      <c r="J94" s="530"/>
      <c r="K94" s="529"/>
      <c r="L94" s="504"/>
    </row>
    <row r="95" spans="1:12" s="157" customFormat="1" ht="15" customHeight="1" x14ac:dyDescent="0.25">
      <c r="A95" s="579"/>
      <c r="B95" s="671" t="s">
        <v>182</v>
      </c>
      <c r="C95" s="671"/>
      <c r="D95" s="489">
        <v>5</v>
      </c>
      <c r="E95" s="406" t="s">
        <v>175</v>
      </c>
      <c r="F95" s="671" t="s">
        <v>178</v>
      </c>
      <c r="G95" s="671"/>
      <c r="H95" s="489">
        <v>2</v>
      </c>
      <c r="I95" s="406" t="s">
        <v>175</v>
      </c>
      <c r="J95" s="530"/>
      <c r="K95" s="529"/>
      <c r="L95" s="504"/>
    </row>
    <row r="96" spans="1:12" s="157" customFormat="1" ht="15" customHeight="1" x14ac:dyDescent="0.25">
      <c r="A96" s="423"/>
      <c r="B96" s="671" t="s">
        <v>181</v>
      </c>
      <c r="C96" s="671"/>
      <c r="D96" s="489">
        <v>5</v>
      </c>
      <c r="E96" s="406" t="s">
        <v>175</v>
      </c>
      <c r="F96" s="578" t="s">
        <v>169</v>
      </c>
      <c r="G96" s="578"/>
      <c r="H96" s="489">
        <v>1</v>
      </c>
      <c r="I96" s="406" t="s">
        <v>176</v>
      </c>
      <c r="J96" s="530"/>
      <c r="K96" s="529"/>
      <c r="L96" s="504"/>
    </row>
    <row r="97" spans="1:13" s="157" customFormat="1" ht="15" customHeight="1" x14ac:dyDescent="0.25">
      <c r="A97" s="335"/>
      <c r="B97" s="671" t="s">
        <v>179</v>
      </c>
      <c r="C97" s="671"/>
      <c r="D97" s="489">
        <v>5</v>
      </c>
      <c r="E97" s="406" t="s">
        <v>175</v>
      </c>
      <c r="F97" s="578" t="s">
        <v>170</v>
      </c>
      <c r="G97" s="578"/>
      <c r="H97" s="489">
        <v>1</v>
      </c>
      <c r="I97" s="406" t="s">
        <v>176</v>
      </c>
      <c r="J97" s="530"/>
      <c r="K97" s="529"/>
      <c r="L97" s="504"/>
    </row>
    <row r="98" spans="1:13" s="157" customFormat="1" ht="15" customHeight="1" x14ac:dyDescent="0.25">
      <c r="A98" s="335"/>
      <c r="B98" s="671" t="s">
        <v>172</v>
      </c>
      <c r="C98" s="671"/>
      <c r="D98" s="489">
        <v>4</v>
      </c>
      <c r="E98" s="406" t="s">
        <v>175</v>
      </c>
      <c r="F98" s="578" t="s">
        <v>183</v>
      </c>
      <c r="G98" s="578"/>
      <c r="H98" s="489">
        <v>1</v>
      </c>
      <c r="I98" s="406" t="s">
        <v>176</v>
      </c>
      <c r="J98" s="530"/>
      <c r="K98" s="529">
        <f>SUM(D93:D102)</f>
        <v>76</v>
      </c>
      <c r="L98" s="504"/>
    </row>
    <row r="99" spans="1:13" s="157" customFormat="1" ht="15" customHeight="1" x14ac:dyDescent="0.25">
      <c r="A99" s="579"/>
      <c r="B99" s="671" t="s">
        <v>174</v>
      </c>
      <c r="C99" s="671"/>
      <c r="D99" s="489">
        <v>4</v>
      </c>
      <c r="E99" s="406" t="s">
        <v>175</v>
      </c>
      <c r="F99" s="578" t="s">
        <v>272</v>
      </c>
      <c r="G99" s="578"/>
      <c r="H99" s="489">
        <v>1</v>
      </c>
      <c r="I99" s="406" t="s">
        <v>176</v>
      </c>
      <c r="J99" s="530"/>
      <c r="K99" s="529">
        <f>SUM(H93:H102)</f>
        <v>13</v>
      </c>
      <c r="L99" s="504"/>
    </row>
    <row r="100" spans="1:13" s="157" customFormat="1" ht="15" customHeight="1" x14ac:dyDescent="0.25">
      <c r="A100" s="335"/>
      <c r="B100" s="671" t="s">
        <v>173</v>
      </c>
      <c r="C100" s="671"/>
      <c r="D100" s="489">
        <v>3</v>
      </c>
      <c r="E100" s="406" t="s">
        <v>175</v>
      </c>
      <c r="F100" s="671" t="s">
        <v>382</v>
      </c>
      <c r="G100" s="671"/>
      <c r="H100" s="489">
        <v>1</v>
      </c>
      <c r="I100" s="406" t="s">
        <v>176</v>
      </c>
      <c r="J100" s="529"/>
      <c r="K100" s="529">
        <f>SUM(K98:K99)</f>
        <v>89</v>
      </c>
      <c r="L100" s="504"/>
    </row>
    <row r="101" spans="1:13" s="157" customFormat="1" ht="15" customHeight="1" x14ac:dyDescent="0.25">
      <c r="A101" s="513"/>
      <c r="B101" s="578" t="s">
        <v>177</v>
      </c>
      <c r="C101" s="578"/>
      <c r="D101" s="489">
        <v>2</v>
      </c>
      <c r="E101" s="406" t="s">
        <v>175</v>
      </c>
      <c r="F101" s="578" t="s">
        <v>187</v>
      </c>
      <c r="G101" s="578"/>
      <c r="H101" s="489">
        <v>1</v>
      </c>
      <c r="I101" s="406" t="s">
        <v>176</v>
      </c>
      <c r="J101" s="529"/>
      <c r="K101" s="529"/>
      <c r="L101" s="504"/>
    </row>
    <row r="102" spans="1:13" s="157" customFormat="1" ht="15" customHeight="1" x14ac:dyDescent="0.25">
      <c r="A102" s="335"/>
      <c r="B102" s="578" t="s">
        <v>184</v>
      </c>
      <c r="C102" s="578"/>
      <c r="D102" s="489">
        <v>2</v>
      </c>
      <c r="E102" s="406" t="s">
        <v>175</v>
      </c>
      <c r="F102" s="578" t="s">
        <v>180</v>
      </c>
      <c r="G102" s="578"/>
      <c r="H102" s="489">
        <v>1</v>
      </c>
      <c r="I102" s="406" t="s">
        <v>176</v>
      </c>
      <c r="J102" s="529"/>
      <c r="K102" s="529"/>
      <c r="L102" s="504"/>
      <c r="M102" s="490"/>
    </row>
    <row r="103" spans="1:13" s="157" customFormat="1" ht="15" customHeight="1" x14ac:dyDescent="0.25">
      <c r="A103" s="378"/>
      <c r="J103" s="529"/>
      <c r="K103" s="529"/>
      <c r="L103" s="504"/>
    </row>
    <row r="104" spans="1:13" s="157" customFormat="1" ht="45" customHeight="1" x14ac:dyDescent="0.25">
      <c r="A104" s="678" t="s">
        <v>154</v>
      </c>
      <c r="B104" s="679"/>
      <c r="C104" s="679"/>
      <c r="D104" s="679"/>
      <c r="E104" s="679"/>
      <c r="F104" s="679"/>
      <c r="G104" s="679"/>
      <c r="H104" s="679"/>
      <c r="I104" s="679"/>
      <c r="J104" s="530"/>
      <c r="K104" s="529"/>
      <c r="L104" s="504"/>
    </row>
    <row r="105" spans="1:13" s="157" customFormat="1" ht="77.400000000000006" customHeight="1" x14ac:dyDescent="0.25">
      <c r="A105" s="678" t="s">
        <v>168</v>
      </c>
      <c r="B105" s="679"/>
      <c r="C105" s="679"/>
      <c r="D105" s="679"/>
      <c r="E105" s="679"/>
      <c r="F105" s="679"/>
      <c r="G105" s="679"/>
      <c r="H105" s="679"/>
      <c r="I105" s="679"/>
      <c r="J105" s="530"/>
      <c r="K105" s="529"/>
      <c r="L105" s="504"/>
    </row>
    <row r="106" spans="1:13" s="157" customFormat="1" ht="45" customHeight="1" x14ac:dyDescent="0.25">
      <c r="A106" s="678" t="s">
        <v>325</v>
      </c>
      <c r="B106" s="694"/>
      <c r="C106" s="694"/>
      <c r="D106" s="694"/>
      <c r="E106" s="694"/>
      <c r="F106" s="694"/>
      <c r="G106" s="694"/>
      <c r="H106" s="694"/>
      <c r="I106" s="694"/>
      <c r="J106" s="530"/>
      <c r="K106" s="529"/>
      <c r="L106" s="504"/>
    </row>
    <row r="107" spans="1:13" s="157" customFormat="1" ht="93.9" customHeight="1" x14ac:dyDescent="0.25">
      <c r="A107" s="679" t="s">
        <v>248</v>
      </c>
      <c r="B107" s="679"/>
      <c r="C107" s="679"/>
      <c r="D107" s="679"/>
      <c r="E107" s="679"/>
      <c r="F107" s="679"/>
      <c r="G107" s="679"/>
      <c r="H107" s="679"/>
      <c r="I107" s="679"/>
      <c r="J107" s="530"/>
      <c r="K107" s="529"/>
      <c r="L107" s="504"/>
    </row>
    <row r="108" spans="1:13" s="157" customFormat="1" ht="15" customHeight="1" x14ac:dyDescent="0.25">
      <c r="A108" s="566"/>
      <c r="B108" s="566"/>
      <c r="C108" s="566"/>
      <c r="D108" s="566"/>
      <c r="E108" s="566"/>
      <c r="F108" s="566"/>
      <c r="G108" s="566"/>
      <c r="H108" s="566"/>
      <c r="I108" s="566"/>
      <c r="J108" s="530"/>
      <c r="K108" s="529"/>
      <c r="L108" s="504"/>
    </row>
    <row r="109" spans="1:13" s="157" customFormat="1" ht="15" customHeight="1" x14ac:dyDescent="0.25">
      <c r="A109" s="566"/>
      <c r="B109" s="566"/>
      <c r="C109" s="566"/>
      <c r="D109" s="566"/>
      <c r="E109" s="566"/>
      <c r="F109" s="566"/>
      <c r="G109" s="566"/>
      <c r="H109" s="566"/>
      <c r="I109" s="566"/>
      <c r="J109" s="530"/>
      <c r="K109" s="529"/>
      <c r="L109" s="504"/>
    </row>
    <row r="110" spans="1:13" s="157" customFormat="1" ht="15" customHeight="1" x14ac:dyDescent="0.25">
      <c r="A110" s="566"/>
      <c r="B110" s="566"/>
      <c r="C110" s="566"/>
      <c r="D110" s="566"/>
      <c r="E110" s="566"/>
      <c r="F110" s="566"/>
      <c r="G110" s="566"/>
      <c r="H110" s="566"/>
      <c r="I110" s="566"/>
      <c r="J110" s="530"/>
      <c r="K110" s="529"/>
      <c r="L110" s="504"/>
    </row>
    <row r="111" spans="1:13" s="157" customFormat="1" ht="15" customHeight="1" x14ac:dyDescent="0.25">
      <c r="A111" s="566"/>
      <c r="B111" s="566"/>
      <c r="C111" s="566"/>
      <c r="D111" s="566"/>
      <c r="E111" s="566"/>
      <c r="F111" s="566"/>
      <c r="G111" s="566"/>
      <c r="H111" s="566"/>
      <c r="I111" s="566"/>
      <c r="J111" s="530"/>
      <c r="K111" s="529"/>
      <c r="L111" s="504"/>
    </row>
    <row r="112" spans="1:13" s="157" customFormat="1" ht="15" customHeight="1" x14ac:dyDescent="0.25">
      <c r="A112" s="566"/>
      <c r="B112" s="566"/>
      <c r="C112" s="566"/>
      <c r="D112" s="566"/>
      <c r="E112" s="566"/>
      <c r="F112" s="566"/>
      <c r="G112" s="566"/>
      <c r="H112" s="566"/>
      <c r="I112" s="566"/>
      <c r="J112" s="530"/>
      <c r="K112" s="529"/>
      <c r="L112" s="504"/>
    </row>
    <row r="113" spans="1:14" s="157" customFormat="1" ht="15" customHeight="1" x14ac:dyDescent="0.25">
      <c r="A113" s="566"/>
      <c r="B113" s="566"/>
      <c r="C113" s="566"/>
      <c r="D113" s="566"/>
      <c r="E113" s="566"/>
      <c r="F113" s="566"/>
      <c r="G113" s="566"/>
      <c r="H113" s="566"/>
      <c r="I113" s="566"/>
      <c r="J113" s="530"/>
      <c r="K113" s="529"/>
      <c r="L113" s="504"/>
    </row>
    <row r="114" spans="1:14" s="157" customFormat="1" ht="15" customHeight="1" x14ac:dyDescent="0.25">
      <c r="A114" s="566"/>
      <c r="B114" s="566"/>
      <c r="C114" s="566"/>
      <c r="D114" s="566"/>
      <c r="E114" s="566"/>
      <c r="F114" s="566"/>
      <c r="G114" s="566"/>
      <c r="H114" s="566"/>
      <c r="I114" s="566"/>
      <c r="J114" s="530"/>
      <c r="K114" s="529"/>
      <c r="L114" s="504"/>
    </row>
    <row r="115" spans="1:14" s="157" customFormat="1" ht="15" customHeight="1" x14ac:dyDescent="0.25">
      <c r="A115" s="566"/>
      <c r="B115" s="566"/>
      <c r="C115" s="566"/>
      <c r="D115" s="566"/>
      <c r="E115" s="566"/>
      <c r="F115" s="566"/>
      <c r="G115" s="566"/>
      <c r="H115" s="566"/>
      <c r="I115" s="566"/>
      <c r="J115" s="530"/>
      <c r="K115" s="529"/>
      <c r="L115" s="504"/>
    </row>
    <row r="116" spans="1:14" s="157" customFormat="1" ht="15" customHeight="1" x14ac:dyDescent="0.25">
      <c r="A116" s="566"/>
      <c r="B116" s="566"/>
      <c r="C116" s="566"/>
      <c r="D116" s="566"/>
      <c r="E116" s="566"/>
      <c r="F116" s="566"/>
      <c r="G116" s="566"/>
      <c r="H116" s="566"/>
      <c r="I116" s="566"/>
      <c r="J116" s="530"/>
      <c r="K116" s="529"/>
      <c r="L116" s="504"/>
    </row>
    <row r="117" spans="1:14" s="157" customFormat="1" ht="15" customHeight="1" x14ac:dyDescent="0.25">
      <c r="A117" s="566"/>
      <c r="B117" s="566"/>
      <c r="C117" s="566"/>
      <c r="D117" s="566"/>
      <c r="E117" s="566"/>
      <c r="F117" s="566"/>
      <c r="G117" s="566"/>
      <c r="H117" s="566"/>
      <c r="I117" s="566"/>
      <c r="J117" s="530"/>
      <c r="K117" s="529"/>
      <c r="L117" s="504"/>
    </row>
    <row r="118" spans="1:14" s="157" customFormat="1" ht="30" customHeight="1" x14ac:dyDescent="0.25">
      <c r="A118" s="566"/>
      <c r="B118" s="566"/>
      <c r="C118" s="566"/>
      <c r="D118" s="566"/>
      <c r="E118" s="566"/>
      <c r="F118" s="566"/>
      <c r="G118" s="566"/>
      <c r="H118" s="566"/>
      <c r="I118" s="566"/>
      <c r="J118" s="530"/>
      <c r="K118" s="529"/>
      <c r="L118" s="504"/>
    </row>
    <row r="119" spans="1:14" s="157" customFormat="1" ht="30" customHeight="1" x14ac:dyDescent="0.25">
      <c r="A119" s="566"/>
      <c r="B119" s="566"/>
      <c r="C119" s="566"/>
      <c r="D119" s="566"/>
      <c r="E119" s="566"/>
      <c r="F119" s="566"/>
      <c r="G119" s="566"/>
      <c r="H119" s="566"/>
      <c r="I119" s="566"/>
      <c r="J119" s="530"/>
      <c r="K119" s="529"/>
      <c r="L119" s="504"/>
    </row>
    <row r="120" spans="1:14" s="157" customFormat="1" ht="30" customHeight="1" x14ac:dyDescent="0.25">
      <c r="A120" s="551"/>
      <c r="B120" s="554"/>
      <c r="C120" s="554"/>
      <c r="D120" s="554"/>
      <c r="E120" s="554"/>
      <c r="F120" s="554"/>
      <c r="G120" s="554"/>
      <c r="H120" s="552"/>
      <c r="I120" s="552"/>
      <c r="J120" s="530"/>
      <c r="K120" s="529"/>
      <c r="L120" s="504"/>
    </row>
    <row r="121" spans="1:14" s="157" customFormat="1" ht="9.9" customHeight="1" x14ac:dyDescent="0.25">
      <c r="A121" s="598"/>
      <c r="B121" s="596"/>
      <c r="C121" s="596"/>
      <c r="D121" s="596"/>
      <c r="E121" s="596"/>
      <c r="F121" s="596"/>
      <c r="G121" s="596"/>
      <c r="H121" s="597"/>
      <c r="I121" s="597"/>
      <c r="J121" s="530"/>
      <c r="K121" s="529"/>
      <c r="L121" s="504"/>
    </row>
    <row r="122" spans="1:14" s="157" customFormat="1" ht="24.9" customHeight="1" x14ac:dyDescent="0.25">
      <c r="A122" s="132" t="s">
        <v>316</v>
      </c>
      <c r="B122" s="140"/>
      <c r="C122" s="140"/>
      <c r="D122" s="140"/>
      <c r="E122" s="140"/>
      <c r="F122" s="140"/>
      <c r="G122" s="140"/>
      <c r="H122" s="140"/>
      <c r="I122" s="140"/>
      <c r="J122" s="530"/>
      <c r="K122" s="529"/>
      <c r="L122" s="504"/>
    </row>
    <row r="123" spans="1:14" s="157" customFormat="1" ht="15" customHeight="1" x14ac:dyDescent="0.25">
      <c r="A123" s="132"/>
      <c r="B123" s="140"/>
      <c r="C123" s="140"/>
      <c r="D123" s="140"/>
      <c r="E123" s="140"/>
      <c r="F123" s="140"/>
      <c r="G123" s="140"/>
      <c r="H123" s="140"/>
      <c r="I123" s="140"/>
      <c r="J123" s="530"/>
      <c r="K123" s="529"/>
      <c r="L123" s="504"/>
    </row>
    <row r="124" spans="1:14" s="148" customFormat="1" ht="15" customHeight="1" thickBot="1" x14ac:dyDescent="0.3">
      <c r="A124" s="692" t="s">
        <v>64</v>
      </c>
      <c r="B124" s="693"/>
      <c r="C124" s="336"/>
      <c r="D124" s="158"/>
      <c r="E124" s="158"/>
      <c r="F124" s="158"/>
      <c r="G124" s="158"/>
      <c r="H124" s="158"/>
      <c r="I124" s="158"/>
      <c r="J124" s="532"/>
      <c r="K124" s="533"/>
      <c r="L124" s="583"/>
    </row>
    <row r="125" spans="1:14" ht="5.0999999999999996" customHeight="1" x14ac:dyDescent="0.25">
      <c r="A125" s="159"/>
      <c r="B125" s="160"/>
      <c r="C125" s="160"/>
      <c r="D125" s="160"/>
      <c r="E125" s="160"/>
      <c r="F125" s="160"/>
      <c r="G125" s="160"/>
      <c r="H125" s="160"/>
      <c r="I125" s="160"/>
    </row>
    <row r="126" spans="1:14" s="131" customFormat="1" ht="27.6" customHeight="1" x14ac:dyDescent="0.25">
      <c r="A126" s="664" t="s">
        <v>78</v>
      </c>
      <c r="B126" s="665"/>
      <c r="C126" s="665"/>
      <c r="D126" s="666"/>
      <c r="E126" s="298" t="s">
        <v>317</v>
      </c>
      <c r="F126" s="298" t="s">
        <v>318</v>
      </c>
      <c r="G126" s="299" t="s">
        <v>152</v>
      </c>
      <c r="H126" s="687" t="s">
        <v>122</v>
      </c>
      <c r="I126" s="666"/>
      <c r="J126" s="624">
        <f>E129+E163+E164+E165</f>
        <v>215584</v>
      </c>
      <c r="K126" s="625" t="s">
        <v>331</v>
      </c>
      <c r="L126" s="626"/>
      <c r="M126" s="627"/>
      <c r="N126" s="150"/>
    </row>
    <row r="127" spans="1:14" s="163" customFormat="1" ht="12.6" customHeight="1" x14ac:dyDescent="0.25">
      <c r="A127" s="656">
        <v>1</v>
      </c>
      <c r="B127" s="657"/>
      <c r="C127" s="657"/>
      <c r="D127" s="646"/>
      <c r="E127" s="161">
        <v>2</v>
      </c>
      <c r="F127" s="161">
        <v>3</v>
      </c>
      <c r="G127" s="162">
        <v>4</v>
      </c>
      <c r="H127" s="645" t="s">
        <v>123</v>
      </c>
      <c r="I127" s="646"/>
      <c r="J127" s="628" t="s">
        <v>280</v>
      </c>
      <c r="K127" s="629" t="s">
        <v>308</v>
      </c>
      <c r="L127" s="630" t="s">
        <v>359</v>
      </c>
      <c r="M127" s="631"/>
      <c r="N127" s="632"/>
    </row>
    <row r="128" spans="1:14" s="131" customFormat="1" ht="15" customHeight="1" x14ac:dyDescent="0.25">
      <c r="A128" s="292" t="s">
        <v>124</v>
      </c>
      <c r="B128" s="293"/>
      <c r="C128" s="293"/>
      <c r="D128" s="293"/>
      <c r="E128" s="294">
        <f>E129+E163+E164+E165+E166</f>
        <v>330584</v>
      </c>
      <c r="F128" s="294">
        <f>F129+F163+F164+F165+F166</f>
        <v>255030</v>
      </c>
      <c r="G128" s="295">
        <f>F128/E128*100</f>
        <v>77.145294388113157</v>
      </c>
      <c r="H128" s="300"/>
      <c r="I128" s="301"/>
      <c r="J128" s="633">
        <v>217895</v>
      </c>
      <c r="K128" s="630">
        <v>222253</v>
      </c>
      <c r="L128" s="630">
        <v>226698</v>
      </c>
      <c r="M128" s="627"/>
      <c r="N128" s="150"/>
    </row>
    <row r="129" spans="1:14" s="131" customFormat="1" ht="15" customHeight="1" x14ac:dyDescent="0.25">
      <c r="A129" s="286" t="s">
        <v>20</v>
      </c>
      <c r="B129" s="287"/>
      <c r="C129" s="287"/>
      <c r="D129" s="287"/>
      <c r="E129" s="288">
        <f>E130+E137+E147+E158</f>
        <v>207584</v>
      </c>
      <c r="F129" s="288">
        <f>F130+F137+F147+F158</f>
        <v>246530</v>
      </c>
      <c r="G129" s="283">
        <f>F129/E129*100</f>
        <v>118.76156158470788</v>
      </c>
      <c r="H129" s="302"/>
      <c r="I129" s="303"/>
      <c r="J129" s="634">
        <v>101.07</v>
      </c>
      <c r="K129" s="635">
        <v>102</v>
      </c>
      <c r="L129" s="635">
        <v>102</v>
      </c>
      <c r="M129" s="636"/>
      <c r="N129" s="150"/>
    </row>
    <row r="130" spans="1:14" s="131" customFormat="1" ht="15" customHeight="1" x14ac:dyDescent="0.25">
      <c r="A130" s="274" t="s">
        <v>21</v>
      </c>
      <c r="B130" s="275"/>
      <c r="C130" s="275"/>
      <c r="D130" s="275"/>
      <c r="E130" s="276">
        <f>E131+E135+E136</f>
        <v>25980</v>
      </c>
      <c r="F130" s="276">
        <f>F131+F135+F136</f>
        <v>31300</v>
      </c>
      <c r="G130" s="277">
        <f>F130/E130*100</f>
        <v>120.47729022324864</v>
      </c>
      <c r="H130" s="272"/>
      <c r="I130" s="273"/>
      <c r="J130" s="633">
        <f>F128-J128</f>
        <v>37135</v>
      </c>
      <c r="K130" s="627"/>
      <c r="L130" s="627"/>
      <c r="M130" s="636"/>
      <c r="N130" s="150"/>
    </row>
    <row r="131" spans="1:14" s="131" customFormat="1" ht="14.1" customHeight="1" x14ac:dyDescent="0.25">
      <c r="A131" s="338" t="s">
        <v>33</v>
      </c>
      <c r="B131" s="165"/>
      <c r="C131" s="165"/>
      <c r="D131" s="165"/>
      <c r="E131" s="166">
        <f>SUM(E132:E134)</f>
        <v>21400</v>
      </c>
      <c r="F131" s="458">
        <f>SUM(F132:F134)</f>
        <v>9500</v>
      </c>
      <c r="G131" s="167">
        <f>F131/E131*100</f>
        <v>44.392523364485982</v>
      </c>
      <c r="H131" s="168"/>
      <c r="I131" s="169"/>
      <c r="J131" s="633">
        <v>276530</v>
      </c>
      <c r="K131" s="626" t="s">
        <v>404</v>
      </c>
      <c r="L131" s="626"/>
      <c r="M131" s="637">
        <f>J131-F128</f>
        <v>21500</v>
      </c>
      <c r="N131" s="150"/>
    </row>
    <row r="132" spans="1:14" s="131" customFormat="1" ht="12.6" customHeight="1" x14ac:dyDescent="0.25">
      <c r="A132" s="170" t="s">
        <v>125</v>
      </c>
      <c r="C132" s="171"/>
      <c r="D132" s="171"/>
      <c r="E132" s="172">
        <f>40*200</f>
        <v>8000</v>
      </c>
      <c r="F132" s="172">
        <f>15*200</f>
        <v>3000</v>
      </c>
      <c r="G132" s="173">
        <f>F132/E132%</f>
        <v>37.5</v>
      </c>
      <c r="H132" s="407" t="s">
        <v>330</v>
      </c>
      <c r="I132" s="408"/>
      <c r="J132" s="624"/>
      <c r="K132" s="626"/>
      <c r="L132" s="626"/>
      <c r="M132" s="627"/>
      <c r="N132" s="150"/>
    </row>
    <row r="133" spans="1:14" s="131" customFormat="1" ht="12.6" customHeight="1" x14ac:dyDescent="0.25">
      <c r="A133" s="174" t="s">
        <v>190</v>
      </c>
      <c r="C133" s="171"/>
      <c r="D133" s="171"/>
      <c r="E133" s="172">
        <f>12*700</f>
        <v>8400</v>
      </c>
      <c r="F133" s="172">
        <f>5*700</f>
        <v>3500</v>
      </c>
      <c r="G133" s="173">
        <f>F133/E133%</f>
        <v>41.666666666666664</v>
      </c>
      <c r="H133" s="407" t="s">
        <v>328</v>
      </c>
      <c r="I133" s="408"/>
      <c r="J133" s="624"/>
      <c r="K133" s="626"/>
      <c r="L133" s="638"/>
      <c r="M133" s="627"/>
      <c r="N133" s="150"/>
    </row>
    <row r="134" spans="1:14" s="131" customFormat="1" ht="12.6" customHeight="1" x14ac:dyDescent="0.25">
      <c r="A134" s="174" t="s">
        <v>189</v>
      </c>
      <c r="C134" s="171"/>
      <c r="D134" s="171"/>
      <c r="E134" s="172">
        <f>25*200</f>
        <v>5000</v>
      </c>
      <c r="F134" s="172">
        <f>10*300</f>
        <v>3000</v>
      </c>
      <c r="G134" s="173">
        <f>F134/E134%</f>
        <v>60</v>
      </c>
      <c r="H134" s="407" t="s">
        <v>327</v>
      </c>
      <c r="I134" s="409"/>
      <c r="J134" s="529"/>
      <c r="K134" s="529">
        <v>255030</v>
      </c>
      <c r="L134" s="504"/>
    </row>
    <row r="135" spans="1:14" s="131" customFormat="1" ht="14.1" customHeight="1" x14ac:dyDescent="0.25">
      <c r="A135" s="164" t="s">
        <v>34</v>
      </c>
      <c r="B135" s="165"/>
      <c r="C135" s="165"/>
      <c r="D135" s="165"/>
      <c r="E135" s="166">
        <v>3000</v>
      </c>
      <c r="F135" s="458">
        <v>20000</v>
      </c>
      <c r="G135" s="167">
        <f>F135/E135*100</f>
        <v>666.66666666666674</v>
      </c>
      <c r="H135" s="410" t="s">
        <v>406</v>
      </c>
      <c r="I135" s="411"/>
      <c r="J135" s="529"/>
      <c r="K135" s="529">
        <f>K134-F128</f>
        <v>0</v>
      </c>
      <c r="L135" s="504"/>
    </row>
    <row r="136" spans="1:14" s="131" customFormat="1" ht="14.1" customHeight="1" x14ac:dyDescent="0.25">
      <c r="A136" s="338" t="s">
        <v>273</v>
      </c>
      <c r="B136" s="165"/>
      <c r="C136" s="165"/>
      <c r="D136" s="165"/>
      <c r="E136" s="166">
        <v>1580</v>
      </c>
      <c r="F136" s="458">
        <f>900*2</f>
        <v>1800</v>
      </c>
      <c r="G136" s="167">
        <f>F136/E136*100</f>
        <v>113.9240506329114</v>
      </c>
      <c r="H136" s="410" t="s">
        <v>329</v>
      </c>
      <c r="I136" s="411"/>
      <c r="J136" s="529"/>
      <c r="K136" s="529"/>
      <c r="L136" s="504"/>
    </row>
    <row r="137" spans="1:14" s="131" customFormat="1" ht="15" customHeight="1" x14ac:dyDescent="0.25">
      <c r="A137" s="274" t="s">
        <v>22</v>
      </c>
      <c r="B137" s="275"/>
      <c r="C137" s="275"/>
      <c r="D137" s="275"/>
      <c r="E137" s="276">
        <f>E138+E142+E145+E146</f>
        <v>83750</v>
      </c>
      <c r="F137" s="276">
        <f>F138+F142+F145+F146</f>
        <v>82500</v>
      </c>
      <c r="G137" s="277">
        <f>F137/E137*100</f>
        <v>98.507462686567166</v>
      </c>
      <c r="H137" s="412"/>
      <c r="I137" s="413"/>
      <c r="J137" s="529"/>
      <c r="K137" s="529"/>
      <c r="L137" s="504"/>
    </row>
    <row r="138" spans="1:14" s="131" customFormat="1" ht="14.1" customHeight="1" x14ac:dyDescent="0.25">
      <c r="A138" s="164" t="s">
        <v>35</v>
      </c>
      <c r="B138" s="165"/>
      <c r="C138" s="165"/>
      <c r="D138" s="165"/>
      <c r="E138" s="166">
        <f>SUM(E139:E141)</f>
        <v>17500</v>
      </c>
      <c r="F138" s="458">
        <f>SUM(F139:F141)</f>
        <v>20500</v>
      </c>
      <c r="G138" s="167">
        <f>F138/E138*100</f>
        <v>117.14285714285715</v>
      </c>
      <c r="H138" s="414"/>
      <c r="I138" s="415"/>
      <c r="J138" s="529"/>
      <c r="K138" s="529"/>
      <c r="L138" s="504"/>
    </row>
    <row r="139" spans="1:14" s="131" customFormat="1" ht="12.6" customHeight="1" x14ac:dyDescent="0.25">
      <c r="A139" s="174" t="s">
        <v>126</v>
      </c>
      <c r="B139" s="150"/>
      <c r="C139" s="171"/>
      <c r="D139" s="171"/>
      <c r="E139" s="172">
        <v>4500</v>
      </c>
      <c r="F139" s="172">
        <v>5000</v>
      </c>
      <c r="G139" s="173">
        <f>F139/E139%</f>
        <v>111.11111111111111</v>
      </c>
      <c r="H139" s="416"/>
      <c r="I139" s="408"/>
      <c r="J139" s="529"/>
      <c r="K139" s="529"/>
      <c r="L139" s="504"/>
    </row>
    <row r="140" spans="1:14" s="131" customFormat="1" ht="12.6" customHeight="1" x14ac:dyDescent="0.25">
      <c r="A140" s="174" t="s">
        <v>298</v>
      </c>
      <c r="B140" s="150"/>
      <c r="C140" s="171"/>
      <c r="D140" s="171"/>
      <c r="E140" s="172">
        <v>3500</v>
      </c>
      <c r="F140" s="172">
        <v>3500</v>
      </c>
      <c r="G140" s="173">
        <f>F140/E140%</f>
        <v>100</v>
      </c>
      <c r="H140" s="416"/>
      <c r="I140" s="408"/>
      <c r="J140" s="529"/>
      <c r="K140" s="529"/>
      <c r="L140" s="504"/>
    </row>
    <row r="141" spans="1:14" s="131" customFormat="1" ht="12.6" customHeight="1" x14ac:dyDescent="0.25">
      <c r="A141" s="174" t="s">
        <v>299</v>
      </c>
      <c r="B141" s="341"/>
      <c r="C141" s="341"/>
      <c r="D141" s="341"/>
      <c r="E141" s="172">
        <v>9500</v>
      </c>
      <c r="F141" s="172">
        <v>12000</v>
      </c>
      <c r="G141" s="173">
        <f t="shared" ref="G141" si="0">F141/E141%</f>
        <v>126.31578947368421</v>
      </c>
      <c r="H141" s="417"/>
      <c r="I141" s="409"/>
      <c r="J141" s="529"/>
      <c r="K141" s="529"/>
      <c r="L141" s="504"/>
    </row>
    <row r="142" spans="1:14" s="131" customFormat="1" ht="14.1" customHeight="1" x14ac:dyDescent="0.25">
      <c r="A142" s="164" t="s">
        <v>36</v>
      </c>
      <c r="B142" s="165"/>
      <c r="C142" s="165"/>
      <c r="D142" s="165"/>
      <c r="E142" s="166">
        <f>E143+E144</f>
        <v>60250</v>
      </c>
      <c r="F142" s="458">
        <f>F143+F144</f>
        <v>52000</v>
      </c>
      <c r="G142" s="167">
        <f>F142/E142*100</f>
        <v>86.30705394190872</v>
      </c>
      <c r="H142" s="414"/>
      <c r="I142" s="415"/>
      <c r="J142" s="529"/>
      <c r="K142" s="529"/>
      <c r="L142" s="504"/>
    </row>
    <row r="143" spans="1:14" s="131" customFormat="1" ht="12.6" customHeight="1" x14ac:dyDescent="0.25">
      <c r="A143" s="170" t="s">
        <v>127</v>
      </c>
      <c r="C143" s="177"/>
      <c r="D143" s="177"/>
      <c r="E143" s="484">
        <v>40250</v>
      </c>
      <c r="F143" s="178">
        <v>33000</v>
      </c>
      <c r="G143" s="179">
        <f>F143/E143%</f>
        <v>81.987577639751549</v>
      </c>
      <c r="H143" s="418" t="s">
        <v>403</v>
      </c>
      <c r="I143" s="419"/>
      <c r="J143" s="529"/>
      <c r="K143" s="529"/>
      <c r="L143" s="504"/>
    </row>
    <row r="144" spans="1:14" s="131" customFormat="1" ht="12.6" customHeight="1" x14ac:dyDescent="0.25">
      <c r="A144" s="175" t="s">
        <v>128</v>
      </c>
      <c r="C144" s="171"/>
      <c r="D144" s="171"/>
      <c r="E144" s="172">
        <v>20000</v>
      </c>
      <c r="F144" s="172">
        <v>19000</v>
      </c>
      <c r="G144" s="173">
        <f>F144/E144%</f>
        <v>95</v>
      </c>
      <c r="H144" s="407" t="s">
        <v>402</v>
      </c>
      <c r="I144" s="408"/>
      <c r="J144" s="530"/>
      <c r="K144" s="529"/>
      <c r="L144" s="504"/>
    </row>
    <row r="145" spans="1:12" s="131" customFormat="1" ht="14.1" customHeight="1" x14ac:dyDescent="0.25">
      <c r="A145" s="164" t="s">
        <v>129</v>
      </c>
      <c r="B145" s="165"/>
      <c r="C145" s="165"/>
      <c r="D145" s="165"/>
      <c r="E145" s="166">
        <v>4000</v>
      </c>
      <c r="F145" s="458">
        <v>6000</v>
      </c>
      <c r="G145" s="167">
        <f t="shared" ref="G145:G151" si="1">F145/E145*100</f>
        <v>150</v>
      </c>
      <c r="H145" s="168"/>
      <c r="I145" s="176"/>
      <c r="J145" s="530"/>
      <c r="K145" s="529"/>
      <c r="L145" s="504"/>
    </row>
    <row r="146" spans="1:12" s="131" customFormat="1" ht="14.1" customHeight="1" x14ac:dyDescent="0.25">
      <c r="A146" s="180" t="s">
        <v>38</v>
      </c>
      <c r="B146" s="181"/>
      <c r="C146" s="181"/>
      <c r="D146" s="181"/>
      <c r="E146" s="182">
        <v>2000</v>
      </c>
      <c r="F146" s="459">
        <v>4000</v>
      </c>
      <c r="G146" s="183">
        <f t="shared" si="1"/>
        <v>200</v>
      </c>
      <c r="H146" s="184"/>
      <c r="I146" s="185"/>
      <c r="J146" s="530"/>
      <c r="K146" s="529"/>
      <c r="L146" s="504"/>
    </row>
    <row r="147" spans="1:12" s="131" customFormat="1" ht="15" customHeight="1" x14ac:dyDescent="0.25">
      <c r="A147" s="304" t="s">
        <v>23</v>
      </c>
      <c r="B147" s="305"/>
      <c r="C147" s="305"/>
      <c r="D147" s="305"/>
      <c r="E147" s="306">
        <f>E148+E149+E150+E151+E155+E156+E157</f>
        <v>89610</v>
      </c>
      <c r="F147" s="306">
        <f>F148+F149+F150+F151+F155+F156+F157</f>
        <v>123560</v>
      </c>
      <c r="G147" s="307">
        <f t="shared" si="1"/>
        <v>137.88639660752148</v>
      </c>
      <c r="H147" s="270"/>
      <c r="I147" s="271"/>
      <c r="J147" s="529"/>
      <c r="K147" s="529"/>
      <c r="L147" s="504"/>
    </row>
    <row r="148" spans="1:12" s="131" customFormat="1" ht="14.1" customHeight="1" x14ac:dyDescent="0.25">
      <c r="A148" s="164" t="s">
        <v>39</v>
      </c>
      <c r="B148" s="165"/>
      <c r="C148" s="165"/>
      <c r="D148" s="165"/>
      <c r="E148" s="166">
        <v>4000</v>
      </c>
      <c r="F148" s="458">
        <v>4500</v>
      </c>
      <c r="G148" s="167">
        <f t="shared" si="1"/>
        <v>112.5</v>
      </c>
      <c r="H148" s="168"/>
      <c r="I148" s="176"/>
      <c r="J148" s="530"/>
      <c r="K148" s="529"/>
      <c r="L148" s="504"/>
    </row>
    <row r="149" spans="1:12" s="131" customFormat="1" ht="14.1" customHeight="1" x14ac:dyDescent="0.25">
      <c r="A149" s="338" t="s">
        <v>254</v>
      </c>
      <c r="B149" s="165"/>
      <c r="C149" s="165"/>
      <c r="D149" s="165"/>
      <c r="E149" s="166">
        <v>27000</v>
      </c>
      <c r="F149" s="458">
        <v>48400</v>
      </c>
      <c r="G149" s="167">
        <f t="shared" si="1"/>
        <v>179.25925925925924</v>
      </c>
      <c r="H149" s="168"/>
      <c r="I149" s="176"/>
      <c r="J149" s="530"/>
      <c r="K149" s="529"/>
      <c r="L149" s="504"/>
    </row>
    <row r="150" spans="1:12" s="131" customFormat="1" ht="14.1" customHeight="1" x14ac:dyDescent="0.25">
      <c r="A150" s="164" t="s">
        <v>41</v>
      </c>
      <c r="B150" s="165"/>
      <c r="C150" s="165"/>
      <c r="D150" s="165"/>
      <c r="E150" s="166">
        <v>4600</v>
      </c>
      <c r="F150" s="458">
        <v>4600</v>
      </c>
      <c r="G150" s="167">
        <f t="shared" si="1"/>
        <v>100</v>
      </c>
      <c r="H150" s="253" t="s">
        <v>276</v>
      </c>
      <c r="I150" s="176"/>
      <c r="J150" s="530"/>
      <c r="K150" s="529"/>
      <c r="L150" s="504"/>
    </row>
    <row r="151" spans="1:12" s="131" customFormat="1" ht="14.1" customHeight="1" x14ac:dyDescent="0.25">
      <c r="A151" s="164" t="s">
        <v>42</v>
      </c>
      <c r="B151" s="165"/>
      <c r="C151" s="165"/>
      <c r="D151" s="165"/>
      <c r="E151" s="166">
        <f>SUM(E152:E154)</f>
        <v>15010</v>
      </c>
      <c r="F151" s="458">
        <f>SUM(F152:F154)</f>
        <v>16060</v>
      </c>
      <c r="G151" s="167">
        <f t="shared" si="1"/>
        <v>106.99533644237175</v>
      </c>
      <c r="H151" s="168"/>
      <c r="I151" s="176"/>
      <c r="J151" s="530"/>
      <c r="K151" s="529"/>
      <c r="L151" s="504"/>
    </row>
    <row r="152" spans="1:12" s="131" customFormat="1" ht="12.6" customHeight="1" x14ac:dyDescent="0.25">
      <c r="A152" s="170" t="s">
        <v>130</v>
      </c>
      <c r="B152" s="187"/>
      <c r="C152" s="177"/>
      <c r="D152" s="177"/>
      <c r="E152" s="484">
        <v>9510</v>
      </c>
      <c r="F152" s="178">
        <v>9860</v>
      </c>
      <c r="G152" s="173">
        <f>F152/E152%</f>
        <v>103.68033648790747</v>
      </c>
      <c r="H152" s="253" t="s">
        <v>405</v>
      </c>
      <c r="I152" s="188"/>
      <c r="J152" s="530"/>
      <c r="K152" s="529"/>
      <c r="L152" s="504"/>
    </row>
    <row r="153" spans="1:12" s="131" customFormat="1" ht="12.6" customHeight="1" x14ac:dyDescent="0.25">
      <c r="A153" s="174" t="s">
        <v>131</v>
      </c>
      <c r="B153" s="150"/>
      <c r="C153" s="171"/>
      <c r="D153" s="171"/>
      <c r="E153" s="172">
        <v>3200</v>
      </c>
      <c r="F153" s="172">
        <v>3200</v>
      </c>
      <c r="G153" s="173">
        <f t="shared" ref="G153:G154" si="2">F153/E153%</f>
        <v>100</v>
      </c>
      <c r="H153" s="520"/>
      <c r="I153" s="190"/>
      <c r="J153" s="530"/>
      <c r="K153" s="529"/>
      <c r="L153" s="504"/>
    </row>
    <row r="154" spans="1:12" s="131" customFormat="1" ht="12.6" customHeight="1" x14ac:dyDescent="0.25">
      <c r="A154" s="174" t="s">
        <v>300</v>
      </c>
      <c r="B154" s="150"/>
      <c r="C154" s="171"/>
      <c r="D154" s="171"/>
      <c r="E154" s="172">
        <v>2300</v>
      </c>
      <c r="F154" s="172">
        <v>3000</v>
      </c>
      <c r="G154" s="173">
        <f t="shared" si="2"/>
        <v>130.43478260869566</v>
      </c>
      <c r="H154" s="189"/>
      <c r="I154" s="190"/>
      <c r="J154" s="530"/>
      <c r="K154" s="529"/>
      <c r="L154" s="504"/>
    </row>
    <row r="155" spans="1:12" s="131" customFormat="1" ht="14.1" customHeight="1" x14ac:dyDescent="0.25">
      <c r="A155" s="338" t="s">
        <v>380</v>
      </c>
      <c r="B155" s="165"/>
      <c r="C155" s="165"/>
      <c r="D155" s="165"/>
      <c r="E155" s="166">
        <v>9000</v>
      </c>
      <c r="F155" s="458">
        <v>9000</v>
      </c>
      <c r="G155" s="167">
        <f>F155/E155*100</f>
        <v>100</v>
      </c>
      <c r="H155" s="191"/>
      <c r="I155" s="192"/>
      <c r="J155" s="529"/>
      <c r="K155" s="529"/>
      <c r="L155" s="504"/>
    </row>
    <row r="156" spans="1:12" s="131" customFormat="1" ht="14.1" customHeight="1" x14ac:dyDescent="0.25">
      <c r="A156" s="164" t="s">
        <v>43</v>
      </c>
      <c r="B156" s="165"/>
      <c r="C156" s="165"/>
      <c r="D156" s="165"/>
      <c r="E156" s="166">
        <v>9000</v>
      </c>
      <c r="F156" s="458">
        <v>14000</v>
      </c>
      <c r="G156" s="167">
        <f>F156/E156*100</f>
        <v>155.55555555555557</v>
      </c>
      <c r="H156" s="168"/>
      <c r="I156" s="192"/>
      <c r="J156" s="529"/>
      <c r="K156" s="529"/>
      <c r="L156" s="504"/>
    </row>
    <row r="157" spans="1:12" s="131" customFormat="1" ht="14.1" customHeight="1" x14ac:dyDescent="0.25">
      <c r="A157" s="164" t="s">
        <v>44</v>
      </c>
      <c r="B157" s="165"/>
      <c r="C157" s="165"/>
      <c r="D157" s="165"/>
      <c r="E157" s="166">
        <v>21000</v>
      </c>
      <c r="F157" s="458">
        <v>27000</v>
      </c>
      <c r="G157" s="167">
        <f>F157/E157*100</f>
        <v>128.57142857142858</v>
      </c>
      <c r="H157" s="168"/>
      <c r="I157" s="192"/>
      <c r="J157" s="529"/>
      <c r="K157" s="529"/>
      <c r="L157" s="504"/>
    </row>
    <row r="158" spans="1:12" s="131" customFormat="1" ht="15" customHeight="1" x14ac:dyDescent="0.25">
      <c r="A158" s="304" t="s">
        <v>24</v>
      </c>
      <c r="B158" s="305"/>
      <c r="C158" s="305"/>
      <c r="D158" s="305"/>
      <c r="E158" s="306">
        <f>E159+E160+E161+E162</f>
        <v>8244</v>
      </c>
      <c r="F158" s="306">
        <f>F159+F160+F161+F162</f>
        <v>9170</v>
      </c>
      <c r="G158" s="307">
        <f t="shared" ref="G158:G162" si="3">F158/E158*100</f>
        <v>111.23241145075207</v>
      </c>
      <c r="H158" s="270"/>
      <c r="I158" s="308"/>
      <c r="J158" s="529"/>
      <c r="K158" s="529"/>
      <c r="L158" s="504"/>
    </row>
    <row r="159" spans="1:12" s="131" customFormat="1" ht="14.1" customHeight="1" x14ac:dyDescent="0.25">
      <c r="A159" s="516" t="s">
        <v>45</v>
      </c>
      <c r="B159" s="518"/>
      <c r="C159" s="165"/>
      <c r="D159" s="197"/>
      <c r="E159" s="458">
        <v>4000</v>
      </c>
      <c r="F159" s="458">
        <v>4000</v>
      </c>
      <c r="G159" s="167">
        <f t="shared" si="3"/>
        <v>100</v>
      </c>
      <c r="H159" s="222"/>
      <c r="I159" s="193"/>
      <c r="J159" s="529"/>
      <c r="K159" s="529"/>
      <c r="L159" s="504"/>
    </row>
    <row r="160" spans="1:12" s="131" customFormat="1" ht="14.1" customHeight="1" x14ac:dyDescent="0.25">
      <c r="A160" s="338" t="s">
        <v>46</v>
      </c>
      <c r="B160" s="165"/>
      <c r="C160" s="165"/>
      <c r="D160" s="197"/>
      <c r="E160" s="458">
        <v>1000</v>
      </c>
      <c r="F160" s="458">
        <v>1500</v>
      </c>
      <c r="G160" s="167">
        <f t="shared" si="3"/>
        <v>150</v>
      </c>
      <c r="H160" s="569"/>
      <c r="I160" s="196"/>
      <c r="J160" s="529"/>
      <c r="K160" s="529"/>
      <c r="L160" s="504"/>
    </row>
    <row r="161" spans="1:12" s="131" customFormat="1" ht="14.1" customHeight="1" x14ac:dyDescent="0.25">
      <c r="A161" s="338" t="s">
        <v>47</v>
      </c>
      <c r="B161" s="165"/>
      <c r="C161" s="165"/>
      <c r="D161" s="197"/>
      <c r="E161" s="458">
        <v>1500</v>
      </c>
      <c r="F161" s="458">
        <v>1500</v>
      </c>
      <c r="G161" s="167">
        <f t="shared" si="3"/>
        <v>100</v>
      </c>
      <c r="H161" s="569"/>
      <c r="I161" s="196"/>
      <c r="J161" s="529"/>
      <c r="K161" s="529"/>
      <c r="L161" s="504"/>
    </row>
    <row r="162" spans="1:12" s="131" customFormat="1" ht="14.1" customHeight="1" x14ac:dyDescent="0.25">
      <c r="A162" s="516" t="s">
        <v>24</v>
      </c>
      <c r="B162" s="518"/>
      <c r="C162" s="165"/>
      <c r="D162" s="197"/>
      <c r="E162" s="458">
        <v>1744</v>
      </c>
      <c r="F162" s="458">
        <v>2170</v>
      </c>
      <c r="G162" s="167">
        <f t="shared" si="3"/>
        <v>124.42660550458714</v>
      </c>
      <c r="H162" s="198"/>
      <c r="I162" s="199"/>
      <c r="J162" s="529"/>
      <c r="K162" s="529"/>
      <c r="L162" s="504"/>
    </row>
    <row r="163" spans="1:12" s="131" customFormat="1" ht="15" customHeight="1" x14ac:dyDescent="0.25">
      <c r="A163" s="672" t="s">
        <v>48</v>
      </c>
      <c r="B163" s="673"/>
      <c r="C163" s="673"/>
      <c r="D163" s="674"/>
      <c r="E163" s="282">
        <v>4500</v>
      </c>
      <c r="F163" s="458">
        <v>4500</v>
      </c>
      <c r="G163" s="680">
        <f>(F163+F164+F165)/(E163+E164+E165)%</f>
        <v>106.25</v>
      </c>
      <c r="H163" s="572"/>
      <c r="I163" s="573"/>
      <c r="J163" s="530"/>
      <c r="K163" s="529"/>
      <c r="L163" s="504"/>
    </row>
    <row r="164" spans="1:12" s="131" customFormat="1" ht="15" customHeight="1" x14ac:dyDescent="0.25">
      <c r="A164" s="517" t="s">
        <v>242</v>
      </c>
      <c r="B164" s="519"/>
      <c r="C164" s="514"/>
      <c r="D164" s="515"/>
      <c r="E164" s="282">
        <v>3000</v>
      </c>
      <c r="F164" s="458">
        <v>3000</v>
      </c>
      <c r="G164" s="681"/>
      <c r="H164" s="570"/>
      <c r="I164" s="571"/>
      <c r="J164" s="530"/>
      <c r="K164" s="529"/>
      <c r="L164" s="504"/>
    </row>
    <row r="165" spans="1:12" s="131" customFormat="1" ht="15" customHeight="1" x14ac:dyDescent="0.25">
      <c r="A165" s="672" t="s">
        <v>241</v>
      </c>
      <c r="B165" s="672"/>
      <c r="C165" s="672"/>
      <c r="D165" s="672"/>
      <c r="E165" s="282">
        <v>500</v>
      </c>
      <c r="F165" s="282">
        <v>1000</v>
      </c>
      <c r="G165" s="681"/>
      <c r="H165" s="289"/>
      <c r="I165" s="290"/>
      <c r="J165" s="530"/>
      <c r="K165" s="529"/>
      <c r="L165" s="504"/>
    </row>
    <row r="166" spans="1:12" s="148" customFormat="1" ht="15" customHeight="1" x14ac:dyDescent="0.25">
      <c r="A166" s="522" t="s">
        <v>302</v>
      </c>
      <c r="B166" s="523"/>
      <c r="C166" s="523"/>
      <c r="D166" s="524"/>
      <c r="E166" s="525">
        <f>E167+E169+E177</f>
        <v>115000</v>
      </c>
      <c r="F166" s="525">
        <f>F167+F169+F177</f>
        <v>0</v>
      </c>
      <c r="G166" s="592" t="s">
        <v>274</v>
      </c>
      <c r="H166" s="526"/>
      <c r="I166" s="527"/>
      <c r="J166" s="532"/>
      <c r="K166" s="533"/>
      <c r="L166" s="583"/>
    </row>
    <row r="167" spans="1:12" s="131" customFormat="1" ht="15" customHeight="1" x14ac:dyDescent="0.25">
      <c r="A167" s="304" t="s">
        <v>22</v>
      </c>
      <c r="B167" s="305"/>
      <c r="C167" s="305"/>
      <c r="D167" s="317"/>
      <c r="E167" s="318">
        <f>E168</f>
        <v>10000</v>
      </c>
      <c r="F167" s="318">
        <f>F168</f>
        <v>0</v>
      </c>
      <c r="G167" s="270" t="s">
        <v>274</v>
      </c>
      <c r="H167" s="270"/>
      <c r="I167" s="308"/>
      <c r="J167" s="530"/>
      <c r="K167" s="529"/>
      <c r="L167" s="504"/>
    </row>
    <row r="168" spans="1:12" s="131" customFormat="1" ht="14.1" customHeight="1" x14ac:dyDescent="0.25">
      <c r="A168" s="338" t="s">
        <v>38</v>
      </c>
      <c r="B168" s="165"/>
      <c r="C168" s="165"/>
      <c r="D168" s="197"/>
      <c r="E168" s="186">
        <v>10000</v>
      </c>
      <c r="F168" s="186">
        <v>0</v>
      </c>
      <c r="G168" s="593" t="s">
        <v>274</v>
      </c>
      <c r="H168" s="191"/>
      <c r="I168" s="192"/>
      <c r="J168" s="530"/>
      <c r="K168" s="529"/>
      <c r="L168" s="504"/>
    </row>
    <row r="169" spans="1:12" s="131" customFormat="1" ht="15" customHeight="1" x14ac:dyDescent="0.25">
      <c r="A169" s="274" t="s">
        <v>23</v>
      </c>
      <c r="B169" s="275"/>
      <c r="C169" s="275"/>
      <c r="D169" s="310"/>
      <c r="E169" s="323">
        <f>E170+E174</f>
        <v>100000</v>
      </c>
      <c r="F169" s="323">
        <f>F170+F174</f>
        <v>0</v>
      </c>
      <c r="G169" s="272" t="s">
        <v>274</v>
      </c>
      <c r="H169" s="324"/>
      <c r="I169" s="279"/>
      <c r="J169" s="530"/>
      <c r="K169" s="529"/>
      <c r="L169" s="504"/>
    </row>
    <row r="170" spans="1:12" s="131" customFormat="1" ht="14.1" customHeight="1" x14ac:dyDescent="0.25">
      <c r="A170" s="338" t="s">
        <v>301</v>
      </c>
      <c r="B170" s="165"/>
      <c r="C170" s="165"/>
      <c r="D170" s="197"/>
      <c r="E170" s="186">
        <f>SUM(E171:E173)</f>
        <v>90000</v>
      </c>
      <c r="F170" s="186">
        <f>SUM(F171:F173)</f>
        <v>0</v>
      </c>
      <c r="G170" s="168" t="s">
        <v>274</v>
      </c>
      <c r="H170" s="191"/>
      <c r="I170" s="192"/>
      <c r="J170" s="536"/>
      <c r="K170" s="529"/>
      <c r="L170" s="504"/>
    </row>
    <row r="171" spans="1:12" s="131" customFormat="1" ht="12.6" customHeight="1" x14ac:dyDescent="0.25">
      <c r="A171" s="227" t="s">
        <v>163</v>
      </c>
      <c r="B171" s="135"/>
      <c r="C171" s="135"/>
      <c r="D171" s="212"/>
      <c r="E171" s="224">
        <v>34286</v>
      </c>
      <c r="F171" s="224">
        <v>0</v>
      </c>
      <c r="G171" s="593" t="s">
        <v>274</v>
      </c>
      <c r="H171" s="222"/>
      <c r="I171" s="193"/>
      <c r="J171" s="530"/>
      <c r="K171" s="529"/>
      <c r="L171" s="504"/>
    </row>
    <row r="172" spans="1:12" s="131" customFormat="1" ht="12.6" customHeight="1" x14ac:dyDescent="0.25">
      <c r="A172" s="229" t="s">
        <v>188</v>
      </c>
      <c r="B172" s="134"/>
      <c r="C172" s="134"/>
      <c r="D172" s="217"/>
      <c r="E172" s="225">
        <v>32143</v>
      </c>
      <c r="F172" s="225">
        <v>0</v>
      </c>
      <c r="G172" s="594" t="s">
        <v>274</v>
      </c>
      <c r="H172" s="219"/>
      <c r="I172" s="196"/>
      <c r="J172" s="530"/>
      <c r="K172" s="529"/>
      <c r="L172" s="504"/>
    </row>
    <row r="173" spans="1:12" s="131" customFormat="1" ht="12.6" customHeight="1" x14ac:dyDescent="0.25">
      <c r="A173" s="231" t="s">
        <v>164</v>
      </c>
      <c r="B173" s="136"/>
      <c r="C173" s="136"/>
      <c r="D173" s="221"/>
      <c r="E173" s="226">
        <v>23571</v>
      </c>
      <c r="F173" s="225">
        <v>0</v>
      </c>
      <c r="G173" s="594" t="s">
        <v>274</v>
      </c>
      <c r="H173" s="521"/>
      <c r="I173" s="199"/>
      <c r="J173" s="530"/>
      <c r="K173" s="529"/>
      <c r="L173" s="504"/>
    </row>
    <row r="174" spans="1:12" s="131" customFormat="1" ht="14.1" customHeight="1" x14ac:dyDescent="0.25">
      <c r="A174" s="338" t="s">
        <v>44</v>
      </c>
      <c r="B174" s="165"/>
      <c r="C174" s="165"/>
      <c r="D174" s="197"/>
      <c r="E174" s="186">
        <f>SUM(E175:E176)</f>
        <v>10000</v>
      </c>
      <c r="F174" s="186">
        <f>SUM(F175:F176)</f>
        <v>0</v>
      </c>
      <c r="G174" s="168" t="s">
        <v>274</v>
      </c>
      <c r="H174" s="191"/>
      <c r="I174" s="192"/>
      <c r="J174" s="530"/>
      <c r="K174" s="529"/>
      <c r="L174" s="504"/>
    </row>
    <row r="175" spans="1:12" s="131" customFormat="1" ht="12.6" customHeight="1" x14ac:dyDescent="0.25">
      <c r="A175" s="227" t="s">
        <v>147</v>
      </c>
      <c r="B175" s="135"/>
      <c r="C175" s="135"/>
      <c r="D175" s="212"/>
      <c r="E175" s="224">
        <v>5100</v>
      </c>
      <c r="F175" s="224">
        <v>0</v>
      </c>
      <c r="G175" s="593" t="s">
        <v>274</v>
      </c>
      <c r="H175" s="528"/>
      <c r="I175" s="193"/>
      <c r="J175" s="536"/>
      <c r="K175" s="529"/>
      <c r="L175" s="504"/>
    </row>
    <row r="176" spans="1:12" s="131" customFormat="1" ht="12.6" customHeight="1" x14ac:dyDescent="0.25">
      <c r="A176" s="229" t="s">
        <v>162</v>
      </c>
      <c r="B176" s="134"/>
      <c r="C176" s="134"/>
      <c r="D176" s="217"/>
      <c r="E176" s="225">
        <v>4900</v>
      </c>
      <c r="F176" s="225">
        <v>0</v>
      </c>
      <c r="G176" s="594" t="s">
        <v>274</v>
      </c>
      <c r="H176" s="528"/>
      <c r="I176" s="196"/>
      <c r="J176" s="536"/>
      <c r="K176" s="529"/>
      <c r="L176" s="504"/>
    </row>
    <row r="177" spans="1:12" s="131" customFormat="1" ht="15" customHeight="1" x14ac:dyDescent="0.25">
      <c r="A177" s="274" t="s">
        <v>24</v>
      </c>
      <c r="B177" s="275"/>
      <c r="C177" s="275"/>
      <c r="D177" s="310"/>
      <c r="E177" s="323">
        <f>SUM(E178)</f>
        <v>5000</v>
      </c>
      <c r="F177" s="323">
        <f>SUM(F178)</f>
        <v>0</v>
      </c>
      <c r="G177" s="272" t="s">
        <v>274</v>
      </c>
      <c r="H177" s="324"/>
      <c r="I177" s="279"/>
      <c r="J177" s="537"/>
      <c r="K177" s="529"/>
      <c r="L177" s="504"/>
    </row>
    <row r="178" spans="1:12" s="131" customFormat="1" ht="14.1" customHeight="1" x14ac:dyDescent="0.25">
      <c r="A178" s="338" t="s">
        <v>45</v>
      </c>
      <c r="B178" s="165"/>
      <c r="C178" s="165"/>
      <c r="D178" s="197"/>
      <c r="E178" s="186">
        <v>5000</v>
      </c>
      <c r="F178" s="186">
        <v>0</v>
      </c>
      <c r="G178" s="168" t="s">
        <v>274</v>
      </c>
      <c r="H178" s="250"/>
      <c r="I178" s="192"/>
      <c r="J178" s="530"/>
      <c r="K178" s="529"/>
      <c r="L178" s="504"/>
    </row>
    <row r="179" spans="1:12" s="148" customFormat="1" ht="15" customHeight="1" x14ac:dyDescent="0.25">
      <c r="A179" s="200"/>
      <c r="B179" s="201"/>
      <c r="C179" s="201"/>
      <c r="D179" s="201"/>
      <c r="E179" s="202"/>
      <c r="F179" s="202"/>
      <c r="G179" s="203"/>
      <c r="H179" s="204"/>
      <c r="I179" s="205"/>
      <c r="J179" s="532"/>
      <c r="K179" s="533"/>
      <c r="L179" s="583"/>
    </row>
    <row r="180" spans="1:12" s="148" customFormat="1" ht="9.9" customHeight="1" x14ac:dyDescent="0.25">
      <c r="A180" s="200"/>
      <c r="B180" s="201"/>
      <c r="C180" s="201"/>
      <c r="D180" s="201"/>
      <c r="E180" s="202"/>
      <c r="F180" s="202"/>
      <c r="G180" s="203"/>
      <c r="H180" s="204"/>
      <c r="I180" s="205"/>
      <c r="J180" s="532"/>
      <c r="K180" s="533"/>
      <c r="L180" s="583"/>
    </row>
    <row r="181" spans="1:12" s="148" customFormat="1" ht="20.100000000000001" customHeight="1" thickBot="1" x14ac:dyDescent="0.3">
      <c r="A181" s="675" t="s">
        <v>326</v>
      </c>
      <c r="B181" s="676"/>
      <c r="C181" s="676"/>
      <c r="D181" s="677"/>
      <c r="E181" s="337"/>
      <c r="F181" s="337"/>
      <c r="G181" s="337"/>
      <c r="H181" s="337"/>
      <c r="I181" s="337"/>
      <c r="J181" s="532"/>
      <c r="K181" s="533"/>
      <c r="L181" s="583"/>
    </row>
    <row r="182" spans="1:12" s="148" customFormat="1" ht="5.0999999999999996" customHeight="1" x14ac:dyDescent="0.25">
      <c r="A182" s="667"/>
      <c r="B182" s="668"/>
      <c r="C182" s="669"/>
      <c r="D182" s="670"/>
      <c r="E182" s="670"/>
      <c r="F182" s="670"/>
      <c r="G182" s="670"/>
      <c r="H182" s="670"/>
      <c r="I182" s="670"/>
      <c r="J182" s="532"/>
      <c r="K182" s="533"/>
      <c r="L182" s="583"/>
    </row>
    <row r="183" spans="1:12" s="131" customFormat="1" ht="27.6" customHeight="1" x14ac:dyDescent="0.25">
      <c r="A183" s="664" t="s">
        <v>78</v>
      </c>
      <c r="B183" s="665"/>
      <c r="C183" s="665"/>
      <c r="D183" s="666"/>
      <c r="E183" s="298" t="s">
        <v>317</v>
      </c>
      <c r="F183" s="298" t="s">
        <v>318</v>
      </c>
      <c r="G183" s="299" t="s">
        <v>152</v>
      </c>
      <c r="H183" s="687" t="s">
        <v>122</v>
      </c>
      <c r="I183" s="666"/>
      <c r="J183" s="530"/>
      <c r="K183" s="529"/>
      <c r="L183" s="504"/>
    </row>
    <row r="184" spans="1:12" s="163" customFormat="1" ht="12" customHeight="1" x14ac:dyDescent="0.25">
      <c r="A184" s="656">
        <v>1</v>
      </c>
      <c r="B184" s="657"/>
      <c r="C184" s="657"/>
      <c r="D184" s="646"/>
      <c r="E184" s="161">
        <v>2</v>
      </c>
      <c r="F184" s="161">
        <v>3</v>
      </c>
      <c r="G184" s="162">
        <v>4</v>
      </c>
      <c r="H184" s="645" t="s">
        <v>123</v>
      </c>
      <c r="I184" s="646"/>
      <c r="J184" s="584"/>
      <c r="K184" s="530" t="s">
        <v>311</v>
      </c>
      <c r="L184" s="584"/>
    </row>
    <row r="185" spans="1:12" s="131" customFormat="1" ht="20.100000000000001" customHeight="1" x14ac:dyDescent="0.25">
      <c r="A185" s="292" t="s">
        <v>191</v>
      </c>
      <c r="B185" s="293"/>
      <c r="C185" s="293"/>
      <c r="D185" s="293"/>
      <c r="E185" s="294">
        <f>E195+E186</f>
        <v>753620</v>
      </c>
      <c r="F185" s="294">
        <f>F195+F186</f>
        <v>753620</v>
      </c>
      <c r="G185" s="420">
        <f t="shared" ref="G185:G199" si="4">F185/E185*100</f>
        <v>100</v>
      </c>
      <c r="H185" s="296"/>
      <c r="I185" s="297"/>
      <c r="J185" s="529"/>
      <c r="K185" s="530" t="s">
        <v>287</v>
      </c>
      <c r="L185" s="585"/>
    </row>
    <row r="186" spans="1:12" s="131" customFormat="1" ht="17.399999999999999" customHeight="1" x14ac:dyDescent="0.25">
      <c r="A186" s="280" t="s">
        <v>53</v>
      </c>
      <c r="B186" s="281"/>
      <c r="C186" s="281"/>
      <c r="D186" s="319"/>
      <c r="E186" s="282">
        <f>E187+E192</f>
        <v>726620</v>
      </c>
      <c r="F186" s="282">
        <f>F187+F192</f>
        <v>726620</v>
      </c>
      <c r="G186" s="421">
        <f t="shared" si="4"/>
        <v>100</v>
      </c>
      <c r="H186" s="284"/>
      <c r="I186" s="291"/>
      <c r="J186" s="529"/>
      <c r="K186" s="530" t="s">
        <v>284</v>
      </c>
      <c r="L186" s="504"/>
    </row>
    <row r="187" spans="1:12" s="131" customFormat="1" ht="15" customHeight="1" x14ac:dyDescent="0.25">
      <c r="A187" s="274" t="s">
        <v>54</v>
      </c>
      <c r="B187" s="275"/>
      <c r="C187" s="275"/>
      <c r="D187" s="310"/>
      <c r="E187" s="276">
        <f>SUM(E188:E191)</f>
        <v>630080</v>
      </c>
      <c r="F187" s="276">
        <f>SUM(F188:F191)</f>
        <v>630080</v>
      </c>
      <c r="G187" s="422">
        <f t="shared" si="4"/>
        <v>100</v>
      </c>
      <c r="H187" s="272"/>
      <c r="I187" s="273"/>
      <c r="J187" s="529"/>
      <c r="K187" s="530" t="s">
        <v>285</v>
      </c>
      <c r="L187" s="504"/>
    </row>
    <row r="188" spans="1:12" s="131" customFormat="1" ht="14.1" customHeight="1" x14ac:dyDescent="0.25">
      <c r="A188" s="464" t="s">
        <v>256</v>
      </c>
      <c r="B188" s="465"/>
      <c r="C188" s="465"/>
      <c r="D188" s="466"/>
      <c r="E188" s="542">
        <v>506500</v>
      </c>
      <c r="F188" s="542">
        <v>506500</v>
      </c>
      <c r="G188" s="649"/>
      <c r="H188" s="540" t="s">
        <v>305</v>
      </c>
      <c r="I188" s="463"/>
      <c r="J188" s="530"/>
      <c r="K188" s="586"/>
      <c r="L188" s="504"/>
    </row>
    <row r="189" spans="1:12" s="131" customFormat="1" ht="14.1" customHeight="1" x14ac:dyDescent="0.25">
      <c r="A189" s="438" t="s">
        <v>257</v>
      </c>
      <c r="B189" s="468"/>
      <c r="C189" s="468"/>
      <c r="D189" s="469"/>
      <c r="E189" s="486">
        <v>78580</v>
      </c>
      <c r="F189" s="486">
        <v>78580</v>
      </c>
      <c r="G189" s="650"/>
      <c r="H189" s="520" t="s">
        <v>312</v>
      </c>
      <c r="I189" s="474"/>
      <c r="J189" s="530"/>
      <c r="K189" s="586"/>
      <c r="L189" s="504"/>
    </row>
    <row r="190" spans="1:12" s="131" customFormat="1" ht="14.1" customHeight="1" x14ac:dyDescent="0.25">
      <c r="A190" s="464" t="s">
        <v>263</v>
      </c>
      <c r="B190" s="465"/>
      <c r="C190" s="465"/>
      <c r="D190" s="466"/>
      <c r="E190" s="485">
        <v>38955</v>
      </c>
      <c r="F190" s="467">
        <v>38955</v>
      </c>
      <c r="G190" s="653" t="s">
        <v>336</v>
      </c>
      <c r="H190" s="654"/>
      <c r="I190" s="655"/>
      <c r="J190" s="530"/>
      <c r="K190" s="586"/>
      <c r="L190" s="504"/>
    </row>
    <row r="191" spans="1:12" s="131" customFormat="1" ht="14.1" customHeight="1" x14ac:dyDescent="0.25">
      <c r="A191" s="438" t="s">
        <v>264</v>
      </c>
      <c r="B191" s="468"/>
      <c r="C191" s="468"/>
      <c r="D191" s="469"/>
      <c r="E191" s="486">
        <v>6045</v>
      </c>
      <c r="F191" s="470">
        <v>6045</v>
      </c>
      <c r="G191" s="505"/>
      <c r="H191" s="541" t="s">
        <v>286</v>
      </c>
      <c r="I191" s="462"/>
      <c r="J191" s="530"/>
      <c r="K191" s="587"/>
      <c r="L191" s="504"/>
    </row>
    <row r="192" spans="1:12" s="131" customFormat="1" ht="15" customHeight="1" x14ac:dyDescent="0.25">
      <c r="A192" s="274" t="s">
        <v>56</v>
      </c>
      <c r="B192" s="275"/>
      <c r="C192" s="275"/>
      <c r="D192" s="310"/>
      <c r="E192" s="276">
        <f>SUM(E193:E194)</f>
        <v>96540</v>
      </c>
      <c r="F192" s="276">
        <f>SUM(F193:F194)</f>
        <v>96540</v>
      </c>
      <c r="G192" s="422">
        <f t="shared" ref="G192" si="5">F192/E192*100</f>
        <v>100</v>
      </c>
      <c r="H192" s="272"/>
      <c r="I192" s="273"/>
      <c r="J192" s="530"/>
      <c r="K192" s="529"/>
      <c r="L192" s="504"/>
    </row>
    <row r="193" spans="1:12" s="131" customFormat="1" ht="14.1" customHeight="1" x14ac:dyDescent="0.25">
      <c r="A193" s="464" t="s">
        <v>258</v>
      </c>
      <c r="B193" s="465"/>
      <c r="C193" s="465"/>
      <c r="D193" s="466"/>
      <c r="E193" s="485">
        <v>83570</v>
      </c>
      <c r="F193" s="467">
        <v>83570</v>
      </c>
      <c r="G193" s="651"/>
      <c r="H193" s="460" t="s">
        <v>291</v>
      </c>
      <c r="I193" s="463"/>
      <c r="J193" s="530"/>
      <c r="K193" s="529"/>
      <c r="L193" s="504"/>
    </row>
    <row r="194" spans="1:12" s="131" customFormat="1" ht="14.1" customHeight="1" x14ac:dyDescent="0.25">
      <c r="A194" s="438" t="s">
        <v>259</v>
      </c>
      <c r="B194" s="468"/>
      <c r="C194" s="468"/>
      <c r="D194" s="469"/>
      <c r="E194" s="486">
        <v>12970</v>
      </c>
      <c r="F194" s="470">
        <v>12970</v>
      </c>
      <c r="G194" s="652"/>
      <c r="H194" s="461"/>
      <c r="I194" s="462"/>
      <c r="J194" s="530"/>
      <c r="K194" s="529"/>
      <c r="L194" s="504"/>
    </row>
    <row r="195" spans="1:12" s="131" customFormat="1" ht="17.399999999999999" customHeight="1" x14ac:dyDescent="0.25">
      <c r="A195" s="286" t="s">
        <v>20</v>
      </c>
      <c r="B195" s="287"/>
      <c r="C195" s="287"/>
      <c r="D195" s="287"/>
      <c r="E195" s="288">
        <f>E196+E199</f>
        <v>27000</v>
      </c>
      <c r="F195" s="288">
        <f>F196+F199</f>
        <v>27000</v>
      </c>
      <c r="G195" s="421">
        <f t="shared" si="4"/>
        <v>100</v>
      </c>
      <c r="H195" s="289"/>
      <c r="I195" s="290"/>
      <c r="J195" s="530"/>
      <c r="K195" s="529"/>
      <c r="L195" s="504"/>
    </row>
    <row r="196" spans="1:12" s="131" customFormat="1" ht="15" customHeight="1" x14ac:dyDescent="0.25">
      <c r="A196" s="274" t="s">
        <v>21</v>
      </c>
      <c r="B196" s="275"/>
      <c r="C196" s="275"/>
      <c r="D196" s="275"/>
      <c r="E196" s="276">
        <f>SUM(E197:E198)</f>
        <v>22000</v>
      </c>
      <c r="F196" s="276">
        <f>SUM(F197:F198)</f>
        <v>22000</v>
      </c>
      <c r="G196" s="422">
        <f t="shared" si="4"/>
        <v>100</v>
      </c>
      <c r="H196" s="278"/>
      <c r="I196" s="279"/>
      <c r="J196" s="530"/>
      <c r="K196" s="529"/>
      <c r="L196" s="504"/>
    </row>
    <row r="197" spans="1:12" s="131" customFormat="1" ht="14.1" customHeight="1" x14ac:dyDescent="0.25">
      <c r="A197" s="464" t="s">
        <v>260</v>
      </c>
      <c r="B197" s="465"/>
      <c r="C197" s="465"/>
      <c r="D197" s="465"/>
      <c r="E197" s="484">
        <v>19040</v>
      </c>
      <c r="F197" s="178">
        <v>19040</v>
      </c>
      <c r="G197" s="658" t="s">
        <v>310</v>
      </c>
      <c r="H197" s="659"/>
      <c r="I197" s="660"/>
      <c r="J197" s="530"/>
      <c r="K197" s="529"/>
      <c r="L197" s="504"/>
    </row>
    <row r="198" spans="1:12" s="131" customFormat="1" ht="14.1" customHeight="1" x14ac:dyDescent="0.25">
      <c r="A198" s="438" t="s">
        <v>261</v>
      </c>
      <c r="B198" s="468"/>
      <c r="C198" s="468"/>
      <c r="D198" s="468"/>
      <c r="E198" s="437">
        <v>2960</v>
      </c>
      <c r="F198" s="437">
        <v>2960</v>
      </c>
      <c r="G198" s="505"/>
      <c r="H198" s="506"/>
      <c r="I198" s="471"/>
      <c r="J198" s="530"/>
      <c r="K198" s="529"/>
      <c r="L198" s="504"/>
    </row>
    <row r="199" spans="1:12" s="131" customFormat="1" ht="15" customHeight="1" x14ac:dyDescent="0.25">
      <c r="A199" s="274" t="s">
        <v>23</v>
      </c>
      <c r="B199" s="275"/>
      <c r="C199" s="275"/>
      <c r="D199" s="275"/>
      <c r="E199" s="276">
        <f>SUM(E200:E201)</f>
        <v>5000</v>
      </c>
      <c r="F199" s="276">
        <f>SUM(F200:F201)</f>
        <v>5000</v>
      </c>
      <c r="G199" s="422">
        <f t="shared" si="4"/>
        <v>100</v>
      </c>
      <c r="H199" s="272"/>
      <c r="I199" s="279"/>
      <c r="J199" s="529"/>
      <c r="K199" s="529"/>
      <c r="L199" s="504"/>
    </row>
    <row r="200" spans="1:12" s="131" customFormat="1" ht="14.1" customHeight="1" x14ac:dyDescent="0.25">
      <c r="A200" s="464" t="s">
        <v>262</v>
      </c>
      <c r="B200" s="465"/>
      <c r="C200" s="465"/>
      <c r="D200" s="465"/>
      <c r="E200" s="484">
        <v>4330</v>
      </c>
      <c r="F200" s="484">
        <v>4330</v>
      </c>
      <c r="G200" s="487"/>
      <c r="H200" s="472"/>
      <c r="I200" s="473"/>
      <c r="J200" s="530"/>
      <c r="K200" s="529"/>
      <c r="L200" s="504"/>
    </row>
    <row r="201" spans="1:12" s="131" customFormat="1" ht="14.1" customHeight="1" x14ac:dyDescent="0.25">
      <c r="A201" s="438" t="s">
        <v>277</v>
      </c>
      <c r="B201" s="468"/>
      <c r="C201" s="468"/>
      <c r="D201" s="468"/>
      <c r="E201" s="437">
        <v>670</v>
      </c>
      <c r="F201" s="437">
        <v>670</v>
      </c>
      <c r="G201" s="488"/>
      <c r="H201" s="198"/>
      <c r="I201" s="471"/>
      <c r="J201" s="530"/>
      <c r="K201" s="529"/>
      <c r="L201" s="504"/>
    </row>
    <row r="202" spans="1:12" ht="15" customHeight="1" x14ac:dyDescent="0.25">
      <c r="A202" s="252"/>
      <c r="B202" s="251"/>
      <c r="C202" s="339"/>
      <c r="D202" s="340"/>
      <c r="E202" s="340"/>
      <c r="F202" s="340"/>
      <c r="G202" s="340"/>
      <c r="H202" s="340"/>
      <c r="I202" s="340"/>
    </row>
    <row r="203" spans="1:12" ht="15" customHeight="1" x14ac:dyDescent="0.25">
      <c r="A203" s="252"/>
      <c r="B203" s="251"/>
      <c r="C203" s="339"/>
      <c r="D203" s="553"/>
      <c r="E203" s="553"/>
      <c r="F203" s="553"/>
      <c r="G203" s="553"/>
      <c r="H203" s="553"/>
      <c r="I203" s="553"/>
    </row>
    <row r="204" spans="1:12" s="148" customFormat="1" ht="20.100000000000001" customHeight="1" thickBot="1" x14ac:dyDescent="0.3">
      <c r="A204" s="661" t="s">
        <v>165</v>
      </c>
      <c r="B204" s="662"/>
      <c r="C204" s="336"/>
      <c r="D204" s="337"/>
      <c r="E204" s="337"/>
      <c r="F204" s="337"/>
      <c r="G204" s="337"/>
      <c r="H204" s="337"/>
      <c r="I204" s="337"/>
      <c r="J204" s="532"/>
      <c r="K204" s="533"/>
      <c r="L204" s="583"/>
    </row>
    <row r="205" spans="1:12" s="148" customFormat="1" ht="5.0999999999999996" customHeight="1" x14ac:dyDescent="0.25">
      <c r="A205" s="667"/>
      <c r="B205" s="668"/>
      <c r="C205" s="669"/>
      <c r="D205" s="670"/>
      <c r="E205" s="670"/>
      <c r="F205" s="670"/>
      <c r="G205" s="670"/>
      <c r="H205" s="670"/>
      <c r="I205" s="670"/>
      <c r="J205" s="532"/>
      <c r="K205" s="533"/>
      <c r="L205" s="583"/>
    </row>
    <row r="206" spans="1:12" s="131" customFormat="1" ht="27.6" customHeight="1" x14ac:dyDescent="0.25">
      <c r="A206" s="664" t="s">
        <v>78</v>
      </c>
      <c r="B206" s="665"/>
      <c r="C206" s="665"/>
      <c r="D206" s="666"/>
      <c r="E206" s="298" t="s">
        <v>317</v>
      </c>
      <c r="F206" s="298" t="s">
        <v>318</v>
      </c>
      <c r="G206" s="299" t="s">
        <v>152</v>
      </c>
      <c r="H206" s="687" t="s">
        <v>197</v>
      </c>
      <c r="I206" s="666"/>
      <c r="J206" s="530"/>
      <c r="K206" s="529"/>
      <c r="L206" s="504"/>
    </row>
    <row r="207" spans="1:12" s="163" customFormat="1" ht="12" customHeight="1" x14ac:dyDescent="0.25">
      <c r="A207" s="656">
        <v>1</v>
      </c>
      <c r="B207" s="657"/>
      <c r="C207" s="657"/>
      <c r="D207" s="646"/>
      <c r="E207" s="161">
        <v>2</v>
      </c>
      <c r="F207" s="161">
        <v>3</v>
      </c>
      <c r="G207" s="162">
        <v>4</v>
      </c>
      <c r="H207" s="645" t="s">
        <v>123</v>
      </c>
      <c r="I207" s="646"/>
      <c r="J207" s="534"/>
      <c r="K207" s="535"/>
      <c r="L207" s="584"/>
    </row>
    <row r="208" spans="1:12" s="131" customFormat="1" ht="20.100000000000001" customHeight="1" x14ac:dyDescent="0.25">
      <c r="A208" s="292" t="s">
        <v>132</v>
      </c>
      <c r="B208" s="293"/>
      <c r="C208" s="293"/>
      <c r="D208" s="293"/>
      <c r="E208" s="294">
        <f>E209+E228</f>
        <v>34000</v>
      </c>
      <c r="F208" s="294">
        <f>F209+F228</f>
        <v>21000</v>
      </c>
      <c r="G208" s="295">
        <f t="shared" ref="G208:G225" si="6">F208/E208*100</f>
        <v>61.764705882352942</v>
      </c>
      <c r="H208" s="348"/>
      <c r="I208" s="349"/>
      <c r="J208" s="530"/>
      <c r="K208" s="529"/>
      <c r="L208" s="504"/>
    </row>
    <row r="209" spans="1:12" s="131" customFormat="1" ht="17.399999999999999" customHeight="1" x14ac:dyDescent="0.25">
      <c r="A209" s="286" t="s">
        <v>20</v>
      </c>
      <c r="B209" s="287"/>
      <c r="C209" s="287"/>
      <c r="D209" s="287"/>
      <c r="E209" s="288">
        <f>E210+E221+E215+E225</f>
        <v>29000</v>
      </c>
      <c r="F209" s="288">
        <f>F210+F221+F215+F225</f>
        <v>17000</v>
      </c>
      <c r="G209" s="283">
        <f t="shared" si="6"/>
        <v>58.620689655172406</v>
      </c>
      <c r="H209" s="350"/>
      <c r="I209" s="351"/>
      <c r="J209" s="530"/>
      <c r="K209" s="529"/>
      <c r="L209" s="504"/>
    </row>
    <row r="210" spans="1:12" s="131" customFormat="1" ht="17.399999999999999" customHeight="1" x14ac:dyDescent="0.25">
      <c r="A210" s="274" t="s">
        <v>21</v>
      </c>
      <c r="B210" s="275"/>
      <c r="C210" s="275"/>
      <c r="D210" s="275"/>
      <c r="E210" s="276">
        <f>SUM(E211:E214)</f>
        <v>11000</v>
      </c>
      <c r="F210" s="276">
        <f>SUM(F211:F214)</f>
        <v>5000</v>
      </c>
      <c r="G210" s="277">
        <f t="shared" si="6"/>
        <v>45.454545454545453</v>
      </c>
      <c r="H210" s="352"/>
      <c r="I210" s="353"/>
      <c r="J210" s="530"/>
      <c r="K210" s="529"/>
      <c r="L210" s="504"/>
    </row>
    <row r="211" spans="1:12" s="131" customFormat="1" ht="15" customHeight="1" x14ac:dyDescent="0.25">
      <c r="A211" s="432" t="s">
        <v>33</v>
      </c>
      <c r="B211" s="241"/>
      <c r="C211" s="241"/>
      <c r="D211" s="241"/>
      <c r="E211" s="435">
        <v>2000</v>
      </c>
      <c r="F211" s="435">
        <v>2000</v>
      </c>
      <c r="G211" s="223">
        <f>F211/E211*100</f>
        <v>100</v>
      </c>
      <c r="H211" s="354" t="s">
        <v>237</v>
      </c>
      <c r="I211" s="355"/>
      <c r="J211" s="530"/>
      <c r="K211" s="529"/>
      <c r="L211" s="504"/>
    </row>
    <row r="212" spans="1:12" s="131" customFormat="1" ht="15" customHeight="1" x14ac:dyDescent="0.25">
      <c r="A212" s="432" t="s">
        <v>33</v>
      </c>
      <c r="B212" s="241"/>
      <c r="C212" s="241"/>
      <c r="D212" s="241"/>
      <c r="E212" s="435">
        <v>5000</v>
      </c>
      <c r="F212" s="435">
        <v>1000</v>
      </c>
      <c r="G212" s="223">
        <f>F212/E212*100</f>
        <v>20</v>
      </c>
      <c r="H212" s="356" t="s">
        <v>199</v>
      </c>
      <c r="I212" s="355"/>
      <c r="J212" s="530"/>
      <c r="K212" s="529"/>
      <c r="L212" s="504"/>
    </row>
    <row r="213" spans="1:12" s="131" customFormat="1" ht="15" customHeight="1" x14ac:dyDescent="0.25">
      <c r="A213" s="432" t="s">
        <v>34</v>
      </c>
      <c r="B213" s="241"/>
      <c r="C213" s="241"/>
      <c r="D213" s="241"/>
      <c r="E213" s="435">
        <v>2000</v>
      </c>
      <c r="F213" s="435">
        <v>1000</v>
      </c>
      <c r="G213" s="223">
        <f t="shared" ref="G213:G214" si="7">F213/E213*100</f>
        <v>50</v>
      </c>
      <c r="H213" s="356" t="s">
        <v>199</v>
      </c>
      <c r="I213" s="357"/>
      <c r="J213" s="530"/>
      <c r="K213" s="529">
        <f>F212+F213+F214+F216+F218+F219+F222</f>
        <v>7000</v>
      </c>
      <c r="L213" s="504" t="s">
        <v>306</v>
      </c>
    </row>
    <row r="214" spans="1:12" s="131" customFormat="1" ht="15" customHeight="1" x14ac:dyDescent="0.25">
      <c r="A214" s="432" t="s">
        <v>273</v>
      </c>
      <c r="B214" s="241"/>
      <c r="C214" s="241"/>
      <c r="D214" s="241"/>
      <c r="E214" s="435">
        <v>2000</v>
      </c>
      <c r="F214" s="435">
        <v>1000</v>
      </c>
      <c r="G214" s="223">
        <f t="shared" si="7"/>
        <v>50</v>
      </c>
      <c r="H214" s="356" t="s">
        <v>199</v>
      </c>
      <c r="I214" s="357"/>
      <c r="J214" s="530"/>
      <c r="K214" s="529">
        <f>F217+F220+F224+F227+F230</f>
        <v>6500</v>
      </c>
      <c r="L214" s="504" t="s">
        <v>307</v>
      </c>
    </row>
    <row r="215" spans="1:12" s="131" customFormat="1" ht="17.399999999999999" customHeight="1" x14ac:dyDescent="0.25">
      <c r="A215" s="274" t="s">
        <v>22</v>
      </c>
      <c r="B215" s="275"/>
      <c r="C215" s="275"/>
      <c r="D215" s="275"/>
      <c r="E215" s="276">
        <f>SUM(E216:E220)</f>
        <v>9000</v>
      </c>
      <c r="F215" s="276">
        <f>SUM(F216:F220)</f>
        <v>5000</v>
      </c>
      <c r="G215" s="277">
        <f t="shared" si="6"/>
        <v>55.555555555555557</v>
      </c>
      <c r="H215" s="352"/>
      <c r="I215" s="358"/>
      <c r="J215" s="530"/>
      <c r="K215" s="529"/>
      <c r="L215" s="504"/>
    </row>
    <row r="216" spans="1:12" s="148" customFormat="1" ht="15" customHeight="1" x14ac:dyDescent="0.25">
      <c r="A216" s="491" t="s">
        <v>35</v>
      </c>
      <c r="B216" s="346"/>
      <c r="C216" s="346"/>
      <c r="D216" s="346"/>
      <c r="E216" s="437">
        <v>3000</v>
      </c>
      <c r="F216" s="437">
        <v>1000</v>
      </c>
      <c r="G216" s="223">
        <f t="shared" si="6"/>
        <v>33.333333333333329</v>
      </c>
      <c r="H216" s="356" t="s">
        <v>199</v>
      </c>
      <c r="I216" s="359"/>
      <c r="J216" s="532"/>
      <c r="K216" s="533"/>
      <c r="L216" s="583"/>
    </row>
    <row r="217" spans="1:12" s="148" customFormat="1" ht="15" customHeight="1" x14ac:dyDescent="0.25">
      <c r="A217" s="491" t="s">
        <v>35</v>
      </c>
      <c r="B217" s="346"/>
      <c r="C217" s="346"/>
      <c r="D217" s="346"/>
      <c r="E217" s="437">
        <v>1000</v>
      </c>
      <c r="F217" s="437">
        <v>1000</v>
      </c>
      <c r="G217" s="223">
        <f t="shared" si="6"/>
        <v>100</v>
      </c>
      <c r="H217" s="356" t="s">
        <v>198</v>
      </c>
      <c r="I217" s="359"/>
      <c r="J217" s="532"/>
      <c r="K217" s="533"/>
      <c r="L217" s="583"/>
    </row>
    <row r="218" spans="1:12" s="148" customFormat="1" ht="15" customHeight="1" x14ac:dyDescent="0.25">
      <c r="A218" s="491" t="s">
        <v>129</v>
      </c>
      <c r="B218" s="346"/>
      <c r="C218" s="346"/>
      <c r="D218" s="346"/>
      <c r="E218" s="437">
        <v>2000</v>
      </c>
      <c r="F218" s="437">
        <v>1000</v>
      </c>
      <c r="G218" s="223">
        <f>F218/E218*100</f>
        <v>50</v>
      </c>
      <c r="H218" s="356" t="s">
        <v>199</v>
      </c>
      <c r="I218" s="359"/>
      <c r="J218" s="532"/>
      <c r="K218" s="533"/>
      <c r="L218" s="583"/>
    </row>
    <row r="219" spans="1:12" s="148" customFormat="1" ht="15" customHeight="1" x14ac:dyDescent="0.25">
      <c r="A219" s="438" t="s">
        <v>38</v>
      </c>
      <c r="B219" s="346"/>
      <c r="C219" s="346"/>
      <c r="D219" s="346"/>
      <c r="E219" s="437">
        <v>2000</v>
      </c>
      <c r="F219" s="437">
        <v>1000</v>
      </c>
      <c r="G219" s="223">
        <f>F219/E219*100</f>
        <v>50</v>
      </c>
      <c r="H219" s="356" t="s">
        <v>199</v>
      </c>
      <c r="I219" s="359"/>
      <c r="J219" s="532"/>
      <c r="K219" s="533"/>
      <c r="L219" s="583"/>
    </row>
    <row r="220" spans="1:12" s="131" customFormat="1" ht="15" customHeight="1" x14ac:dyDescent="0.25">
      <c r="A220" s="438" t="s">
        <v>38</v>
      </c>
      <c r="B220" s="136"/>
      <c r="C220" s="136"/>
      <c r="D220" s="136"/>
      <c r="E220" s="226">
        <v>1000</v>
      </c>
      <c r="F220" s="226">
        <v>1000</v>
      </c>
      <c r="G220" s="223">
        <f>F220/E220*100</f>
        <v>100</v>
      </c>
      <c r="H220" s="356" t="s">
        <v>198</v>
      </c>
      <c r="I220" s="360"/>
      <c r="J220" s="530"/>
      <c r="K220" s="529"/>
      <c r="L220" s="504"/>
    </row>
    <row r="221" spans="1:12" s="131" customFormat="1" ht="17.399999999999999" customHeight="1" x14ac:dyDescent="0.25">
      <c r="A221" s="274" t="s">
        <v>23</v>
      </c>
      <c r="B221" s="275"/>
      <c r="C221" s="275"/>
      <c r="D221" s="275"/>
      <c r="E221" s="276">
        <f>SUM(E222:E224)</f>
        <v>6000</v>
      </c>
      <c r="F221" s="276">
        <f>SUM(F222:F224)</f>
        <v>4000</v>
      </c>
      <c r="G221" s="277">
        <f t="shared" si="6"/>
        <v>66.666666666666657</v>
      </c>
      <c r="H221" s="352"/>
      <c r="I221" s="353"/>
      <c r="J221" s="530"/>
      <c r="K221" s="529"/>
      <c r="L221" s="504"/>
    </row>
    <row r="222" spans="1:12" s="131" customFormat="1" ht="15" customHeight="1" x14ac:dyDescent="0.25">
      <c r="A222" s="432" t="s">
        <v>44</v>
      </c>
      <c r="B222" s="345"/>
      <c r="C222" s="345"/>
      <c r="D222" s="345"/>
      <c r="E222" s="434">
        <v>2000</v>
      </c>
      <c r="F222" s="434">
        <v>1000</v>
      </c>
      <c r="G222" s="433">
        <f t="shared" ref="G222:G223" si="8">F222/E222*100</f>
        <v>50</v>
      </c>
      <c r="H222" s="356" t="s">
        <v>199</v>
      </c>
      <c r="I222" s="355"/>
      <c r="J222" s="530"/>
      <c r="K222" s="529"/>
      <c r="L222" s="504"/>
    </row>
    <row r="223" spans="1:12" s="131" customFormat="1" ht="15" customHeight="1" x14ac:dyDescent="0.25">
      <c r="A223" s="432" t="s">
        <v>44</v>
      </c>
      <c r="B223" s="345"/>
      <c r="C223" s="345"/>
      <c r="D223" s="345"/>
      <c r="E223" s="434">
        <v>3000</v>
      </c>
      <c r="F223" s="434">
        <v>2000</v>
      </c>
      <c r="G223" s="433">
        <f t="shared" si="8"/>
        <v>66.666666666666657</v>
      </c>
      <c r="H223" s="356" t="s">
        <v>200</v>
      </c>
      <c r="I223" s="355"/>
      <c r="J223" s="530"/>
      <c r="K223" s="529"/>
      <c r="L223" s="504"/>
    </row>
    <row r="224" spans="1:12" s="131" customFormat="1" ht="15" customHeight="1" x14ac:dyDescent="0.25">
      <c r="A224" s="432" t="s">
        <v>44</v>
      </c>
      <c r="B224" s="345"/>
      <c r="C224" s="345"/>
      <c r="D224" s="345"/>
      <c r="E224" s="434">
        <v>1000</v>
      </c>
      <c r="F224" s="434">
        <v>1000</v>
      </c>
      <c r="G224" s="433">
        <f t="shared" si="6"/>
        <v>100</v>
      </c>
      <c r="H224" s="356" t="s">
        <v>198</v>
      </c>
      <c r="I224" s="355"/>
      <c r="J224" s="530"/>
      <c r="K224" s="529"/>
      <c r="L224" s="504"/>
    </row>
    <row r="225" spans="1:12" s="131" customFormat="1" ht="17.399999999999999" customHeight="1" x14ac:dyDescent="0.25">
      <c r="A225" s="274" t="s">
        <v>24</v>
      </c>
      <c r="B225" s="275"/>
      <c r="C225" s="275"/>
      <c r="D225" s="275"/>
      <c r="E225" s="276">
        <f>SUM(E226:E227)</f>
        <v>3000</v>
      </c>
      <c r="F225" s="276">
        <f>SUM(F226:F227)</f>
        <v>3000</v>
      </c>
      <c r="G225" s="277">
        <f t="shared" si="6"/>
        <v>100</v>
      </c>
      <c r="H225" s="352"/>
      <c r="I225" s="353"/>
      <c r="J225" s="530"/>
      <c r="K225" s="529"/>
      <c r="L225" s="504"/>
    </row>
    <row r="226" spans="1:12" s="131" customFormat="1" ht="15" customHeight="1" x14ac:dyDescent="0.25">
      <c r="A226" s="436" t="s">
        <v>45</v>
      </c>
      <c r="B226" s="343"/>
      <c r="C226" s="343"/>
      <c r="D226" s="343"/>
      <c r="E226" s="434">
        <v>1000</v>
      </c>
      <c r="F226" s="434">
        <v>1000</v>
      </c>
      <c r="G226" s="223">
        <f t="shared" ref="G226:G231" si="9">F226/E226*100</f>
        <v>100</v>
      </c>
      <c r="H226" s="356" t="s">
        <v>202</v>
      </c>
      <c r="I226" s="361"/>
      <c r="J226" s="530"/>
      <c r="K226" s="529"/>
      <c r="L226" s="504"/>
    </row>
    <row r="227" spans="1:12" s="131" customFormat="1" ht="15" customHeight="1" x14ac:dyDescent="0.25">
      <c r="A227" s="436" t="s">
        <v>24</v>
      </c>
      <c r="B227" s="343"/>
      <c r="C227" s="343"/>
      <c r="D227" s="343"/>
      <c r="E227" s="434">
        <v>2000</v>
      </c>
      <c r="F227" s="434">
        <v>2000</v>
      </c>
      <c r="G227" s="223">
        <f t="shared" si="9"/>
        <v>100</v>
      </c>
      <c r="H227" s="356" t="s">
        <v>198</v>
      </c>
      <c r="I227" s="361"/>
      <c r="J227" s="530"/>
      <c r="K227" s="529"/>
      <c r="L227" s="504"/>
    </row>
    <row r="228" spans="1:12" s="131" customFormat="1" ht="17.399999999999999" customHeight="1" x14ac:dyDescent="0.25">
      <c r="A228" s="280" t="s">
        <v>155</v>
      </c>
      <c r="B228" s="281"/>
      <c r="C228" s="281"/>
      <c r="D228" s="281"/>
      <c r="E228" s="282">
        <f>SUM(E229:E231)</f>
        <v>5000</v>
      </c>
      <c r="F228" s="282">
        <f>SUM(F229:F231)</f>
        <v>4000</v>
      </c>
      <c r="G228" s="283">
        <f t="shared" si="9"/>
        <v>80</v>
      </c>
      <c r="H228" s="362"/>
      <c r="I228" s="363"/>
      <c r="J228" s="530"/>
      <c r="K228" s="529"/>
      <c r="L228" s="504"/>
    </row>
    <row r="229" spans="1:12" s="131" customFormat="1" ht="15" customHeight="1" x14ac:dyDescent="0.25">
      <c r="A229" s="685" t="s">
        <v>49</v>
      </c>
      <c r="B229" s="686"/>
      <c r="C229" s="686"/>
      <c r="D229" s="344"/>
      <c r="E229" s="435">
        <v>2500</v>
      </c>
      <c r="F229" s="435">
        <v>2000</v>
      </c>
      <c r="G229" s="433">
        <f t="shared" si="9"/>
        <v>80</v>
      </c>
      <c r="H229" s="356" t="s">
        <v>201</v>
      </c>
      <c r="I229" s="361"/>
      <c r="J229" s="530"/>
      <c r="K229" s="529"/>
      <c r="L229" s="504"/>
    </row>
    <row r="230" spans="1:12" s="131" customFormat="1" ht="15" customHeight="1" x14ac:dyDescent="0.25">
      <c r="A230" s="685" t="s">
        <v>49</v>
      </c>
      <c r="B230" s="686"/>
      <c r="C230" s="686"/>
      <c r="D230" s="344"/>
      <c r="E230" s="435">
        <v>2000</v>
      </c>
      <c r="F230" s="435">
        <v>1500</v>
      </c>
      <c r="G230" s="433">
        <f t="shared" si="9"/>
        <v>75</v>
      </c>
      <c r="H230" s="356" t="s">
        <v>198</v>
      </c>
      <c r="I230" s="361"/>
      <c r="J230" s="530"/>
      <c r="K230" s="529"/>
      <c r="L230" s="504"/>
    </row>
    <row r="231" spans="1:12" s="131" customFormat="1" ht="15" customHeight="1" x14ac:dyDescent="0.25">
      <c r="A231" s="685" t="s">
        <v>50</v>
      </c>
      <c r="B231" s="686"/>
      <c r="C231" s="686"/>
      <c r="D231" s="344"/>
      <c r="E231" s="435">
        <v>500</v>
      </c>
      <c r="F231" s="435">
        <v>500</v>
      </c>
      <c r="G231" s="433">
        <f t="shared" si="9"/>
        <v>100</v>
      </c>
      <c r="H231" s="356" t="s">
        <v>201</v>
      </c>
      <c r="I231" s="361"/>
      <c r="J231" s="530"/>
      <c r="K231" s="529"/>
      <c r="L231" s="504"/>
    </row>
    <row r="232" spans="1:12" s="131" customFormat="1" ht="24.9" customHeight="1" x14ac:dyDescent="0.25">
      <c r="I232" s="139"/>
      <c r="J232" s="530"/>
      <c r="K232" s="529"/>
      <c r="L232" s="504"/>
    </row>
    <row r="233" spans="1:12" s="131" customFormat="1" ht="5.0999999999999996" customHeight="1" x14ac:dyDescent="0.25">
      <c r="I233" s="139"/>
      <c r="J233" s="530"/>
      <c r="K233" s="529"/>
      <c r="L233" s="504"/>
    </row>
    <row r="234" spans="1:12" s="131" customFormat="1" ht="20.100000000000001" customHeight="1" thickBot="1" x14ac:dyDescent="0.3">
      <c r="A234" s="663" t="s">
        <v>231</v>
      </c>
      <c r="B234" s="663"/>
      <c r="C234" s="663"/>
      <c r="D234" s="663"/>
      <c r="E234" s="133"/>
      <c r="F234" s="133"/>
      <c r="G234" s="133"/>
      <c r="H234" s="133"/>
      <c r="I234" s="133"/>
      <c r="J234" s="530"/>
      <c r="K234" s="529"/>
      <c r="L234" s="504"/>
    </row>
    <row r="235" spans="1:12" s="131" customFormat="1" ht="5.0999999999999996" customHeight="1" x14ac:dyDescent="0.25">
      <c r="A235" s="208"/>
      <c r="B235" s="209"/>
      <c r="D235" s="206"/>
      <c r="E235" s="207"/>
      <c r="F235" s="207"/>
      <c r="G235" s="207"/>
      <c r="H235" s="207"/>
      <c r="I235" s="207"/>
      <c r="J235" s="530"/>
      <c r="K235" s="529"/>
      <c r="L235" s="504"/>
    </row>
    <row r="236" spans="1:12" s="131" customFormat="1" ht="27.6" customHeight="1" x14ac:dyDescent="0.25">
      <c r="A236" s="664" t="s">
        <v>78</v>
      </c>
      <c r="B236" s="665"/>
      <c r="C236" s="665"/>
      <c r="D236" s="666"/>
      <c r="E236" s="298" t="s">
        <v>317</v>
      </c>
      <c r="F236" s="298" t="s">
        <v>318</v>
      </c>
      <c r="G236" s="299" t="s">
        <v>152</v>
      </c>
      <c r="H236" s="687" t="s">
        <v>122</v>
      </c>
      <c r="I236" s="666"/>
      <c r="J236" s="530"/>
      <c r="K236" s="529"/>
      <c r="L236" s="504"/>
    </row>
    <row r="237" spans="1:12" s="163" customFormat="1" ht="12.6" customHeight="1" x14ac:dyDescent="0.25">
      <c r="A237" s="656">
        <v>1</v>
      </c>
      <c r="B237" s="657"/>
      <c r="C237" s="657"/>
      <c r="D237" s="646"/>
      <c r="E237" s="161">
        <v>2</v>
      </c>
      <c r="F237" s="161">
        <v>3</v>
      </c>
      <c r="G237" s="162">
        <v>4</v>
      </c>
      <c r="H237" s="645" t="s">
        <v>123</v>
      </c>
      <c r="I237" s="646"/>
      <c r="J237" s="534"/>
      <c r="K237" s="535"/>
      <c r="L237" s="584"/>
    </row>
    <row r="238" spans="1:12" s="131" customFormat="1" ht="20.100000000000001" customHeight="1" x14ac:dyDescent="0.25">
      <c r="A238" s="311" t="s">
        <v>134</v>
      </c>
      <c r="B238" s="312"/>
      <c r="C238" s="312"/>
      <c r="D238" s="313"/>
      <c r="E238" s="314">
        <f>E239+E254</f>
        <v>6827220</v>
      </c>
      <c r="F238" s="314">
        <f>F239+F254</f>
        <v>7126250</v>
      </c>
      <c r="G238" s="315">
        <f t="shared" ref="G238:G248" si="10">F238/E238*100</f>
        <v>104.37996724874839</v>
      </c>
      <c r="H238" s="316"/>
      <c r="I238" s="301"/>
      <c r="J238" s="530"/>
      <c r="K238" s="529"/>
      <c r="L238" s="504"/>
    </row>
    <row r="239" spans="1:12" s="131" customFormat="1" ht="17.399999999999999" customHeight="1" x14ac:dyDescent="0.25">
      <c r="A239" s="280" t="s">
        <v>53</v>
      </c>
      <c r="B239" s="281"/>
      <c r="C239" s="281"/>
      <c r="D239" s="319"/>
      <c r="E239" s="309">
        <f>E240+E246+E252</f>
        <v>6056100</v>
      </c>
      <c r="F239" s="309">
        <f>F240+F246+F252</f>
        <v>6286000</v>
      </c>
      <c r="G239" s="320">
        <f t="shared" si="10"/>
        <v>103.7961724542197</v>
      </c>
      <c r="H239" s="284"/>
      <c r="I239" s="291"/>
      <c r="J239" s="530"/>
      <c r="K239" s="529"/>
      <c r="L239" s="504"/>
    </row>
    <row r="240" spans="1:12" s="131" customFormat="1" ht="15" customHeight="1" x14ac:dyDescent="0.25">
      <c r="A240" s="304" t="s">
        <v>54</v>
      </c>
      <c r="B240" s="305"/>
      <c r="C240" s="305"/>
      <c r="D240" s="317"/>
      <c r="E240" s="318">
        <f>E241</f>
        <v>5012000</v>
      </c>
      <c r="F240" s="318">
        <f>F241</f>
        <v>5185000</v>
      </c>
      <c r="G240" s="307">
        <f t="shared" si="10"/>
        <v>103.45171588188349</v>
      </c>
      <c r="H240" s="270"/>
      <c r="I240" s="271"/>
      <c r="J240" s="530"/>
      <c r="K240" s="529"/>
      <c r="L240" s="504"/>
    </row>
    <row r="241" spans="1:12" s="131" customFormat="1" ht="15" customHeight="1" x14ac:dyDescent="0.25">
      <c r="A241" s="164" t="s">
        <v>52</v>
      </c>
      <c r="B241" s="165"/>
      <c r="C241" s="165"/>
      <c r="D241" s="197"/>
      <c r="E241" s="210">
        <f>SUM(E242:E245)</f>
        <v>5012000</v>
      </c>
      <c r="F241" s="210">
        <f>SUM(F242:F245)</f>
        <v>5185000</v>
      </c>
      <c r="G241" s="167">
        <f t="shared" si="10"/>
        <v>103.45171588188349</v>
      </c>
      <c r="H241" s="168"/>
      <c r="I241" s="169"/>
      <c r="J241" s="530"/>
      <c r="K241" s="529"/>
      <c r="L241" s="504"/>
    </row>
    <row r="242" spans="1:12" s="131" customFormat="1" ht="12.6" customHeight="1" x14ac:dyDescent="0.25">
      <c r="A242" s="211" t="s">
        <v>135</v>
      </c>
      <c r="B242" s="135"/>
      <c r="C242" s="135"/>
      <c r="D242" s="212"/>
      <c r="E242" s="213">
        <v>4611000</v>
      </c>
      <c r="F242" s="213">
        <v>4720000</v>
      </c>
      <c r="G242" s="214">
        <f t="shared" si="10"/>
        <v>102.36391238343091</v>
      </c>
      <c r="H242" s="215"/>
      <c r="I242" s="193"/>
      <c r="J242" s="530"/>
      <c r="K242" s="530"/>
      <c r="L242" s="504"/>
    </row>
    <row r="243" spans="1:12" s="131" customFormat="1" ht="12.6" customHeight="1" x14ac:dyDescent="0.25">
      <c r="A243" s="216" t="s">
        <v>136</v>
      </c>
      <c r="B243" s="134"/>
      <c r="C243" s="134"/>
      <c r="D243" s="217"/>
      <c r="E243" s="218">
        <v>62000</v>
      </c>
      <c r="F243" s="218">
        <v>64000</v>
      </c>
      <c r="G243" s="138">
        <f t="shared" si="10"/>
        <v>103.2258064516129</v>
      </c>
      <c r="H243" s="219"/>
      <c r="I243" s="196"/>
      <c r="J243" s="530"/>
      <c r="K243" s="529"/>
      <c r="L243" s="504"/>
    </row>
    <row r="244" spans="1:12" s="131" customFormat="1" ht="12.6" customHeight="1" x14ac:dyDescent="0.25">
      <c r="A244" s="216" t="s">
        <v>192</v>
      </c>
      <c r="B244" s="134"/>
      <c r="C244" s="134"/>
      <c r="D244" s="217"/>
      <c r="E244" s="218">
        <v>38000</v>
      </c>
      <c r="F244" s="218">
        <v>41000</v>
      </c>
      <c r="G244" s="138">
        <f t="shared" si="10"/>
        <v>107.89473684210526</v>
      </c>
      <c r="H244" s="219"/>
      <c r="I244" s="196"/>
      <c r="J244" s="530"/>
      <c r="K244" s="529"/>
      <c r="L244" s="504"/>
    </row>
    <row r="245" spans="1:12" s="131" customFormat="1" ht="12.6" customHeight="1" x14ac:dyDescent="0.25">
      <c r="A245" s="216" t="s">
        <v>278</v>
      </c>
      <c r="B245" s="134"/>
      <c r="C245" s="134"/>
      <c r="D245" s="217"/>
      <c r="E245" s="218">
        <v>301000</v>
      </c>
      <c r="F245" s="218">
        <v>360000</v>
      </c>
      <c r="G245" s="138">
        <f t="shared" si="10"/>
        <v>119.60132890365449</v>
      </c>
      <c r="H245" s="219"/>
      <c r="I245" s="196"/>
      <c r="J245" s="530"/>
      <c r="K245" s="529"/>
      <c r="L245" s="504"/>
    </row>
    <row r="246" spans="1:12" s="131" customFormat="1" ht="15" customHeight="1" x14ac:dyDescent="0.25">
      <c r="A246" s="304" t="s">
        <v>55</v>
      </c>
      <c r="B246" s="305"/>
      <c r="C246" s="305"/>
      <c r="D246" s="317"/>
      <c r="E246" s="318">
        <f>E247</f>
        <v>212500</v>
      </c>
      <c r="F246" s="318">
        <f>F247</f>
        <v>221000</v>
      </c>
      <c r="G246" s="307">
        <f t="shared" si="10"/>
        <v>104</v>
      </c>
      <c r="H246" s="270"/>
      <c r="I246" s="271"/>
      <c r="J246" s="530"/>
      <c r="K246" s="529"/>
      <c r="L246" s="504"/>
    </row>
    <row r="247" spans="1:12" s="131" customFormat="1" ht="15" customHeight="1" x14ac:dyDescent="0.25">
      <c r="A247" s="164" t="s">
        <v>55</v>
      </c>
      <c r="B247" s="165"/>
      <c r="C247" s="165"/>
      <c r="D247" s="197"/>
      <c r="E247" s="210">
        <f>SUM(E248:E251)</f>
        <v>212500</v>
      </c>
      <c r="F247" s="210">
        <f>SUM(F248:F251)</f>
        <v>221000</v>
      </c>
      <c r="G247" s="167">
        <f t="shared" si="10"/>
        <v>104</v>
      </c>
      <c r="H247" s="168"/>
      <c r="I247" s="192"/>
      <c r="J247" s="530"/>
      <c r="K247" s="529"/>
      <c r="L247" s="504"/>
    </row>
    <row r="248" spans="1:12" s="131" customFormat="1" ht="12.6" customHeight="1" x14ac:dyDescent="0.25">
      <c r="A248" s="211" t="s">
        <v>137</v>
      </c>
      <c r="B248" s="135"/>
      <c r="C248" s="135"/>
      <c r="D248" s="212"/>
      <c r="E248" s="213">
        <v>28000</v>
      </c>
      <c r="F248" s="213">
        <v>30000</v>
      </c>
      <c r="G248" s="214">
        <f t="shared" si="10"/>
        <v>107.14285714285714</v>
      </c>
      <c r="H248" s="222"/>
      <c r="I248" s="193"/>
      <c r="J248" s="530"/>
      <c r="K248" s="529"/>
      <c r="L248" s="504"/>
    </row>
    <row r="249" spans="1:12" s="131" customFormat="1" ht="12.6" customHeight="1" x14ac:dyDescent="0.25">
      <c r="A249" s="216" t="s">
        <v>235</v>
      </c>
      <c r="B249" s="134"/>
      <c r="C249" s="134"/>
      <c r="D249" s="217"/>
      <c r="E249" s="218">
        <f>2500*51</f>
        <v>127500</v>
      </c>
      <c r="F249" s="218">
        <v>130000</v>
      </c>
      <c r="G249" s="138">
        <f t="shared" ref="G249:G250" si="11">F249/E249*100</f>
        <v>101.96078431372548</v>
      </c>
      <c r="H249" s="219"/>
      <c r="I249" s="196"/>
      <c r="J249" s="530"/>
      <c r="K249" s="529"/>
      <c r="L249" s="504"/>
    </row>
    <row r="250" spans="1:12" s="131" customFormat="1" ht="12.6" customHeight="1" x14ac:dyDescent="0.25">
      <c r="A250" s="216" t="s">
        <v>161</v>
      </c>
      <c r="B250" s="134"/>
      <c r="C250" s="134"/>
      <c r="D250" s="217"/>
      <c r="E250" s="218">
        <v>22000</v>
      </c>
      <c r="F250" s="218">
        <v>25000</v>
      </c>
      <c r="G250" s="138">
        <f t="shared" si="11"/>
        <v>113.63636363636364</v>
      </c>
      <c r="H250" s="219"/>
      <c r="I250" s="196"/>
      <c r="J250" s="530"/>
      <c r="K250" s="529"/>
      <c r="L250" s="504"/>
    </row>
    <row r="251" spans="1:12" s="131" customFormat="1" ht="12.6" customHeight="1" x14ac:dyDescent="0.25">
      <c r="A251" s="216" t="s">
        <v>138</v>
      </c>
      <c r="B251" s="134"/>
      <c r="C251" s="134"/>
      <c r="D251" s="217"/>
      <c r="E251" s="218">
        <f>70*500</f>
        <v>35000</v>
      </c>
      <c r="F251" s="218">
        <v>36000</v>
      </c>
      <c r="G251" s="138">
        <f>F251/E251*100</f>
        <v>102.85714285714285</v>
      </c>
      <c r="H251" s="219"/>
      <c r="I251" s="196"/>
      <c r="J251" s="530"/>
      <c r="K251" s="529"/>
      <c r="L251" s="504"/>
    </row>
    <row r="252" spans="1:12" s="131" customFormat="1" ht="15" customHeight="1" x14ac:dyDescent="0.25">
      <c r="A252" s="304" t="s">
        <v>56</v>
      </c>
      <c r="B252" s="305"/>
      <c r="C252" s="305"/>
      <c r="D252" s="317"/>
      <c r="E252" s="318">
        <f>SUM(E253:E253)</f>
        <v>831600</v>
      </c>
      <c r="F252" s="318">
        <f>SUM(F253:F253)</f>
        <v>880000</v>
      </c>
      <c r="G252" s="307">
        <f t="shared" ref="G252:G255" si="12">F252/E252*100</f>
        <v>105.82010582010581</v>
      </c>
      <c r="H252" s="321"/>
      <c r="I252" s="308"/>
      <c r="J252" s="530"/>
      <c r="K252" s="529"/>
      <c r="L252" s="504"/>
    </row>
    <row r="253" spans="1:12" s="131" customFormat="1" ht="15" customHeight="1" x14ac:dyDescent="0.25">
      <c r="A253" s="164" t="s">
        <v>57</v>
      </c>
      <c r="B253" s="165"/>
      <c r="C253" s="165"/>
      <c r="D253" s="197"/>
      <c r="E253" s="342">
        <f>5040000*16.5%</f>
        <v>831600</v>
      </c>
      <c r="F253" s="342">
        <v>880000</v>
      </c>
      <c r="G253" s="167">
        <f t="shared" si="12"/>
        <v>105.82010582010581</v>
      </c>
      <c r="H253" s="191" t="s">
        <v>292</v>
      </c>
      <c r="I253" s="192"/>
      <c r="J253" s="530"/>
      <c r="K253" s="529"/>
      <c r="L253" s="504"/>
    </row>
    <row r="254" spans="1:12" s="131" customFormat="1" ht="17.399999999999999" customHeight="1" x14ac:dyDescent="0.25">
      <c r="A254" s="280" t="s">
        <v>20</v>
      </c>
      <c r="B254" s="281"/>
      <c r="C254" s="281"/>
      <c r="D254" s="319"/>
      <c r="E254" s="309">
        <f>E255+E256+E277+E286</f>
        <v>771120</v>
      </c>
      <c r="F254" s="309">
        <f>F255+F256+F277+F286</f>
        <v>840250</v>
      </c>
      <c r="G254" s="320">
        <f t="shared" si="12"/>
        <v>108.96488224919598</v>
      </c>
      <c r="H254" s="322"/>
      <c r="I254" s="285"/>
      <c r="J254" s="530"/>
      <c r="K254" s="529"/>
      <c r="L254" s="504"/>
    </row>
    <row r="255" spans="1:12" s="131" customFormat="1" ht="15" customHeight="1" x14ac:dyDescent="0.25">
      <c r="A255" s="304" t="s">
        <v>315</v>
      </c>
      <c r="B255" s="305"/>
      <c r="C255" s="305"/>
      <c r="D255" s="317"/>
      <c r="E255" s="318">
        <v>140100</v>
      </c>
      <c r="F255" s="318">
        <v>110000</v>
      </c>
      <c r="G255" s="307">
        <f t="shared" si="12"/>
        <v>78.515346181299066</v>
      </c>
      <c r="H255" s="321"/>
      <c r="I255" s="308"/>
      <c r="J255" s="530"/>
      <c r="K255" s="529"/>
      <c r="L255" s="504"/>
    </row>
    <row r="256" spans="1:12" s="131" customFormat="1" ht="15" customHeight="1" x14ac:dyDescent="0.25">
      <c r="A256" s="304" t="s">
        <v>22</v>
      </c>
      <c r="B256" s="305"/>
      <c r="C256" s="305"/>
      <c r="D256" s="317"/>
      <c r="E256" s="318">
        <f>E257+E261+E268+E272+E276</f>
        <v>427320</v>
      </c>
      <c r="F256" s="318">
        <f>F257+F261+F268+F272+F276</f>
        <v>383750</v>
      </c>
      <c r="G256" s="307">
        <f>F256/E256*100</f>
        <v>89.803894037255446</v>
      </c>
      <c r="H256" s="270"/>
      <c r="I256" s="308"/>
      <c r="J256" s="530"/>
      <c r="K256" s="529"/>
      <c r="L256" s="504"/>
    </row>
    <row r="257" spans="1:12" s="131" customFormat="1" ht="15" customHeight="1" x14ac:dyDescent="0.25">
      <c r="A257" s="164" t="s">
        <v>35</v>
      </c>
      <c r="B257" s="165"/>
      <c r="C257" s="165"/>
      <c r="D257" s="197"/>
      <c r="E257" s="210">
        <f>SUM(E258:E260)</f>
        <v>41000</v>
      </c>
      <c r="F257" s="210">
        <f>SUM(F258:F260)</f>
        <v>44100</v>
      </c>
      <c r="G257" s="167">
        <f>F257/E257*100</f>
        <v>107.5609756097561</v>
      </c>
      <c r="H257" s="168"/>
      <c r="I257" s="192"/>
      <c r="J257" s="530"/>
      <c r="K257" s="529"/>
      <c r="L257" s="504"/>
    </row>
    <row r="258" spans="1:12" s="131" customFormat="1" ht="12.6" customHeight="1" x14ac:dyDescent="0.25">
      <c r="A258" s="211" t="s">
        <v>139</v>
      </c>
      <c r="B258" s="135"/>
      <c r="C258" s="135"/>
      <c r="D258" s="212"/>
      <c r="E258" s="224">
        <f>100*60</f>
        <v>6000</v>
      </c>
      <c r="F258" s="224">
        <f>90*70</f>
        <v>6300</v>
      </c>
      <c r="G258" s="214">
        <f>F258/E258*100</f>
        <v>105</v>
      </c>
      <c r="H258" s="230" t="s">
        <v>354</v>
      </c>
      <c r="I258" s="193"/>
      <c r="J258" s="529"/>
      <c r="K258" s="529"/>
      <c r="L258" s="504"/>
    </row>
    <row r="259" spans="1:12" s="131" customFormat="1" ht="12.6" customHeight="1" x14ac:dyDescent="0.25">
      <c r="A259" s="216" t="s">
        <v>140</v>
      </c>
      <c r="B259" s="134"/>
      <c r="C259" s="134"/>
      <c r="D259" s="217"/>
      <c r="E259" s="225">
        <f>100*150</f>
        <v>15000</v>
      </c>
      <c r="F259" s="225">
        <f>90*180</f>
        <v>16200</v>
      </c>
      <c r="G259" s="138">
        <f t="shared" ref="G259" si="13">F259/E259*100</f>
        <v>108</v>
      </c>
      <c r="H259" s="230" t="s">
        <v>349</v>
      </c>
      <c r="I259" s="196"/>
      <c r="J259" s="530"/>
      <c r="K259" s="529"/>
      <c r="L259" s="504"/>
    </row>
    <row r="260" spans="1:12" s="131" customFormat="1" ht="12.6" customHeight="1" x14ac:dyDescent="0.25">
      <c r="A260" s="220" t="s">
        <v>353</v>
      </c>
      <c r="B260" s="136"/>
      <c r="C260" s="136"/>
      <c r="D260" s="221"/>
      <c r="E260" s="226">
        <f>100*200</f>
        <v>20000</v>
      </c>
      <c r="F260" s="226">
        <f>90*240</f>
        <v>21600</v>
      </c>
      <c r="G260" s="138">
        <f>F260/E260*100</f>
        <v>108</v>
      </c>
      <c r="H260" s="230" t="s">
        <v>355</v>
      </c>
      <c r="I260" s="199"/>
      <c r="J260" s="530"/>
      <c r="K260" s="529"/>
      <c r="L260" s="504"/>
    </row>
    <row r="261" spans="1:12" s="131" customFormat="1" ht="15" customHeight="1" x14ac:dyDescent="0.25">
      <c r="A261" s="164" t="s">
        <v>59</v>
      </c>
      <c r="B261" s="165"/>
      <c r="C261" s="165"/>
      <c r="D261" s="197"/>
      <c r="E261" s="186">
        <f>SUM(E262:E267)</f>
        <v>169500</v>
      </c>
      <c r="F261" s="186">
        <f>SUM(F262:F267)</f>
        <v>153000</v>
      </c>
      <c r="G261" s="167">
        <f>F261/E261*100</f>
        <v>90.265486725663706</v>
      </c>
      <c r="H261" s="168"/>
      <c r="I261" s="192"/>
      <c r="J261" s="580"/>
      <c r="K261" s="529"/>
      <c r="L261" s="504"/>
    </row>
    <row r="262" spans="1:12" s="131" customFormat="1" ht="12.6" customHeight="1" x14ac:dyDescent="0.25">
      <c r="A262" s="211" t="s">
        <v>303</v>
      </c>
      <c r="B262" s="135"/>
      <c r="C262" s="135"/>
      <c r="D262" s="212"/>
      <c r="E262" s="224">
        <f>100*465</f>
        <v>46500</v>
      </c>
      <c r="F262" s="224">
        <f>90*440</f>
        <v>39600</v>
      </c>
      <c r="G262" s="214">
        <f>F262/E262*100</f>
        <v>85.161290322580641</v>
      </c>
      <c r="H262" s="230" t="s">
        <v>346</v>
      </c>
      <c r="I262" s="193"/>
      <c r="J262" s="529"/>
      <c r="K262" s="529"/>
      <c r="L262" s="504"/>
    </row>
    <row r="263" spans="1:12" s="131" customFormat="1" ht="12.6" customHeight="1" x14ac:dyDescent="0.25">
      <c r="A263" s="216" t="s">
        <v>141</v>
      </c>
      <c r="B263" s="134"/>
      <c r="C263" s="134"/>
      <c r="D263" s="217"/>
      <c r="E263" s="225">
        <f>100*440</f>
        <v>44000</v>
      </c>
      <c r="F263" s="225">
        <f>90*420</f>
        <v>37800</v>
      </c>
      <c r="G263" s="138">
        <f t="shared" ref="G263:G266" si="14">F263/E263*100</f>
        <v>85.909090909090907</v>
      </c>
      <c r="H263" s="230" t="s">
        <v>352</v>
      </c>
      <c r="I263" s="196"/>
      <c r="J263" s="529"/>
      <c r="K263" s="529"/>
      <c r="L263" s="504"/>
    </row>
    <row r="264" spans="1:12" s="131" customFormat="1" ht="12.6" customHeight="1" x14ac:dyDescent="0.25">
      <c r="A264" s="216" t="s">
        <v>279</v>
      </c>
      <c r="B264" s="134"/>
      <c r="C264" s="134"/>
      <c r="D264" s="217"/>
      <c r="E264" s="225">
        <f>100*210</f>
        <v>21000</v>
      </c>
      <c r="F264" s="225">
        <f>90*210</f>
        <v>18900</v>
      </c>
      <c r="G264" s="138">
        <f t="shared" si="14"/>
        <v>90</v>
      </c>
      <c r="H264" s="230" t="s">
        <v>347</v>
      </c>
      <c r="I264" s="196"/>
      <c r="J264" s="530"/>
      <c r="K264" s="529"/>
      <c r="L264" s="504"/>
    </row>
    <row r="265" spans="1:12" s="131" customFormat="1" ht="12.6" customHeight="1" x14ac:dyDescent="0.25">
      <c r="A265" s="216" t="s">
        <v>142</v>
      </c>
      <c r="B265" s="134"/>
      <c r="C265" s="134"/>
      <c r="D265" s="217"/>
      <c r="E265" s="225">
        <f>100*320</f>
        <v>32000</v>
      </c>
      <c r="F265" s="225">
        <f>90*330</f>
        <v>29700</v>
      </c>
      <c r="G265" s="138">
        <f t="shared" si="14"/>
        <v>92.8125</v>
      </c>
      <c r="H265" s="230" t="s">
        <v>351</v>
      </c>
      <c r="I265" s="196"/>
      <c r="J265" s="530"/>
      <c r="K265" s="529"/>
      <c r="L265" s="504"/>
    </row>
    <row r="266" spans="1:12" s="131" customFormat="1" ht="12.6" customHeight="1" x14ac:dyDescent="0.25">
      <c r="A266" s="216" t="s">
        <v>143</v>
      </c>
      <c r="B266" s="134"/>
      <c r="C266" s="134"/>
      <c r="D266" s="217"/>
      <c r="E266" s="225">
        <f>100*180</f>
        <v>18000</v>
      </c>
      <c r="F266" s="225">
        <f>90*200</f>
        <v>18000</v>
      </c>
      <c r="G266" s="138">
        <f t="shared" si="14"/>
        <v>100</v>
      </c>
      <c r="H266" s="230" t="s">
        <v>348</v>
      </c>
      <c r="I266" s="196"/>
      <c r="J266" s="530"/>
      <c r="K266" s="529"/>
      <c r="L266" s="504"/>
    </row>
    <row r="267" spans="1:12" s="131" customFormat="1" ht="12.6" customHeight="1" x14ac:dyDescent="0.25">
      <c r="A267" s="220" t="s">
        <v>144</v>
      </c>
      <c r="B267" s="136"/>
      <c r="C267" s="136"/>
      <c r="D267" s="221"/>
      <c r="E267" s="226">
        <f>100*80</f>
        <v>8000</v>
      </c>
      <c r="F267" s="226">
        <f>90*100</f>
        <v>9000</v>
      </c>
      <c r="G267" s="138">
        <f>F267/E267*100</f>
        <v>112.5</v>
      </c>
      <c r="H267" s="230" t="s">
        <v>350</v>
      </c>
      <c r="I267" s="199"/>
      <c r="J267" s="530"/>
      <c r="K267" s="529"/>
      <c r="L267" s="504"/>
    </row>
    <row r="268" spans="1:12" s="131" customFormat="1" ht="15" customHeight="1" x14ac:dyDescent="0.25">
      <c r="A268" s="164" t="s">
        <v>36</v>
      </c>
      <c r="B268" s="165"/>
      <c r="C268" s="165"/>
      <c r="D268" s="197"/>
      <c r="E268" s="186">
        <f>SUM(E269:E271)</f>
        <v>200220</v>
      </c>
      <c r="F268" s="186">
        <f>SUM(F269:F271)</f>
        <v>157800</v>
      </c>
      <c r="G268" s="167">
        <f>F268/E268*100</f>
        <v>78.813305364099492</v>
      </c>
      <c r="H268" s="168"/>
      <c r="I268" s="192"/>
      <c r="J268" s="530"/>
      <c r="K268" s="529"/>
      <c r="L268" s="504"/>
    </row>
    <row r="269" spans="1:12" s="131" customFormat="1" ht="12.6" customHeight="1" x14ac:dyDescent="0.25">
      <c r="A269" s="227" t="s">
        <v>194</v>
      </c>
      <c r="B269" s="135"/>
      <c r="C269" s="135"/>
      <c r="D269" s="212"/>
      <c r="E269" s="224">
        <v>70900</v>
      </c>
      <c r="F269" s="224">
        <v>54930</v>
      </c>
      <c r="G269" s="228" t="s">
        <v>343</v>
      </c>
      <c r="H269" s="194"/>
      <c r="I269" s="193"/>
      <c r="J269" s="530"/>
      <c r="K269" s="529"/>
      <c r="L269" s="504"/>
    </row>
    <row r="270" spans="1:12" s="131" customFormat="1" ht="12.6" customHeight="1" x14ac:dyDescent="0.25">
      <c r="A270" s="229" t="s">
        <v>188</v>
      </c>
      <c r="B270" s="134"/>
      <c r="C270" s="134"/>
      <c r="D270" s="217"/>
      <c r="E270" s="225">
        <v>94440</v>
      </c>
      <c r="F270" s="225">
        <v>76770</v>
      </c>
      <c r="G270" s="230" t="s">
        <v>344</v>
      </c>
      <c r="H270" s="195"/>
      <c r="I270" s="196"/>
      <c r="J270" s="530"/>
      <c r="K270" s="529"/>
      <c r="L270" s="504"/>
    </row>
    <row r="271" spans="1:12" s="131" customFormat="1" ht="12.6" customHeight="1" x14ac:dyDescent="0.25">
      <c r="A271" s="231" t="s">
        <v>164</v>
      </c>
      <c r="B271" s="136"/>
      <c r="C271" s="136"/>
      <c r="D271" s="217"/>
      <c r="E271" s="225">
        <v>34880</v>
      </c>
      <c r="F271" s="225">
        <v>26100</v>
      </c>
      <c r="G271" s="230" t="s">
        <v>345</v>
      </c>
      <c r="H271" s="232"/>
      <c r="I271" s="196"/>
      <c r="J271" s="530"/>
      <c r="K271" s="529"/>
      <c r="L271" s="504"/>
    </row>
    <row r="272" spans="1:12" s="131" customFormat="1" ht="15" customHeight="1" x14ac:dyDescent="0.25">
      <c r="A272" s="164" t="s">
        <v>38</v>
      </c>
      <c r="B272" s="165"/>
      <c r="C272" s="165"/>
      <c r="D272" s="197"/>
      <c r="E272" s="186">
        <f>SUM(E273:E275)</f>
        <v>13500</v>
      </c>
      <c r="F272" s="186">
        <f>SUM(F273:F275)</f>
        <v>25350</v>
      </c>
      <c r="G272" s="167">
        <f>F272/E272*100</f>
        <v>187.77777777777777</v>
      </c>
      <c r="H272" s="191"/>
      <c r="I272" s="192"/>
      <c r="J272" s="530"/>
      <c r="K272" s="529"/>
      <c r="L272" s="504"/>
    </row>
    <row r="273" spans="1:13" s="131" customFormat="1" ht="12.6" customHeight="1" x14ac:dyDescent="0.25">
      <c r="A273" s="227" t="s">
        <v>193</v>
      </c>
      <c r="B273" s="135"/>
      <c r="C273" s="135"/>
      <c r="D273" s="212"/>
      <c r="E273" s="224">
        <v>0</v>
      </c>
      <c r="F273" s="224">
        <f>3*4*1100</f>
        <v>13200</v>
      </c>
      <c r="G273" s="228" t="s">
        <v>335</v>
      </c>
      <c r="H273" s="222"/>
      <c r="I273" s="193"/>
      <c r="J273" s="536"/>
      <c r="K273" s="529"/>
      <c r="L273" s="504"/>
    </row>
    <row r="274" spans="1:13" s="131" customFormat="1" ht="12.6" customHeight="1" x14ac:dyDescent="0.25">
      <c r="A274" s="229" t="s">
        <v>145</v>
      </c>
      <c r="B274" s="134"/>
      <c r="C274" s="134"/>
      <c r="D274" s="217"/>
      <c r="E274" s="225">
        <f>100*95</f>
        <v>9500</v>
      </c>
      <c r="F274" s="225">
        <f>90*95</f>
        <v>8550</v>
      </c>
      <c r="G274" s="230" t="s">
        <v>341</v>
      </c>
      <c r="H274" s="195"/>
      <c r="I274" s="196"/>
      <c r="J274" s="536"/>
      <c r="K274" s="529"/>
      <c r="L274" s="504"/>
    </row>
    <row r="275" spans="1:13" s="131" customFormat="1" ht="12.6" customHeight="1" x14ac:dyDescent="0.25">
      <c r="A275" s="231" t="s">
        <v>146</v>
      </c>
      <c r="B275" s="136"/>
      <c r="C275" s="136"/>
      <c r="D275" s="217"/>
      <c r="E275" s="225">
        <f>100*40</f>
        <v>4000</v>
      </c>
      <c r="F275" s="225">
        <f>90*40</f>
        <v>3600</v>
      </c>
      <c r="G275" s="233" t="s">
        <v>342</v>
      </c>
      <c r="H275" s="195"/>
      <c r="I275" s="196"/>
      <c r="J275" s="536"/>
      <c r="K275" s="529"/>
      <c r="L275" s="504"/>
    </row>
    <row r="276" spans="1:13" s="131" customFormat="1" ht="15" customHeight="1" x14ac:dyDescent="0.25">
      <c r="A276" s="164" t="s">
        <v>60</v>
      </c>
      <c r="B276" s="165"/>
      <c r="C276" s="165"/>
      <c r="D276" s="197"/>
      <c r="E276" s="186">
        <v>3100</v>
      </c>
      <c r="F276" s="186">
        <v>3500</v>
      </c>
      <c r="G276" s="167">
        <f>F276/E276*100</f>
        <v>112.90322580645163</v>
      </c>
      <c r="H276" s="191"/>
      <c r="I276" s="192"/>
      <c r="J276" s="530"/>
      <c r="K276" s="529"/>
      <c r="L276" s="504"/>
    </row>
    <row r="277" spans="1:13" s="131" customFormat="1" ht="15" customHeight="1" x14ac:dyDescent="0.25">
      <c r="A277" s="274" t="s">
        <v>23</v>
      </c>
      <c r="B277" s="275"/>
      <c r="C277" s="275"/>
      <c r="D277" s="310"/>
      <c r="E277" s="323">
        <f>E278+E282</f>
        <v>20000</v>
      </c>
      <c r="F277" s="323">
        <f>F278+F282</f>
        <v>118800</v>
      </c>
      <c r="G277" s="272">
        <f>F277/E277*100</f>
        <v>594</v>
      </c>
      <c r="H277" s="324"/>
      <c r="I277" s="279"/>
      <c r="J277" s="530"/>
      <c r="K277" s="529"/>
      <c r="L277" s="504"/>
    </row>
    <row r="278" spans="1:13" s="131" customFormat="1" ht="15" customHeight="1" x14ac:dyDescent="0.25">
      <c r="A278" s="164" t="s">
        <v>133</v>
      </c>
      <c r="B278" s="165"/>
      <c r="C278" s="165"/>
      <c r="D278" s="197"/>
      <c r="E278" s="186">
        <f>SUM(E279:E281)</f>
        <v>0</v>
      </c>
      <c r="F278" s="186">
        <f>SUM(F279:F281)</f>
        <v>70000</v>
      </c>
      <c r="G278" s="168" t="s">
        <v>274</v>
      </c>
      <c r="H278" s="191"/>
      <c r="I278" s="192"/>
      <c r="J278" s="536"/>
      <c r="K278" s="529"/>
      <c r="L278" s="504"/>
    </row>
    <row r="279" spans="1:13" s="131" customFormat="1" ht="12.6" customHeight="1" x14ac:dyDescent="0.25">
      <c r="A279" s="227" t="s">
        <v>163</v>
      </c>
      <c r="B279" s="135"/>
      <c r="C279" s="135"/>
      <c r="D279" s="212"/>
      <c r="E279" s="224">
        <v>0</v>
      </c>
      <c r="F279" s="224">
        <f>5*2000+4*4000</f>
        <v>26000</v>
      </c>
      <c r="G279" s="228" t="s">
        <v>338</v>
      </c>
      <c r="H279" s="194"/>
      <c r="I279" s="193"/>
      <c r="J279" s="530"/>
      <c r="K279" s="529"/>
      <c r="L279" s="504"/>
    </row>
    <row r="280" spans="1:13" s="131" customFormat="1" ht="12.6" customHeight="1" x14ac:dyDescent="0.25">
      <c r="A280" s="229" t="s">
        <v>188</v>
      </c>
      <c r="B280" s="134"/>
      <c r="C280" s="134"/>
      <c r="D280" s="217"/>
      <c r="E280" s="225">
        <v>0</v>
      </c>
      <c r="F280" s="225">
        <f>6*2000+3*4000</f>
        <v>24000</v>
      </c>
      <c r="G280" s="230" t="s">
        <v>339</v>
      </c>
      <c r="H280" s="195"/>
      <c r="I280" s="196"/>
      <c r="J280" s="530"/>
      <c r="K280" s="529"/>
      <c r="L280" s="504"/>
    </row>
    <row r="281" spans="1:13" s="131" customFormat="1" ht="12.6" customHeight="1" x14ac:dyDescent="0.25">
      <c r="A281" s="231" t="s">
        <v>164</v>
      </c>
      <c r="B281" s="136"/>
      <c r="C281" s="136"/>
      <c r="D281" s="221"/>
      <c r="E281" s="226">
        <v>0</v>
      </c>
      <c r="F281" s="225">
        <f>4*2000+3*4000</f>
        <v>20000</v>
      </c>
      <c r="G281" s="230" t="s">
        <v>340</v>
      </c>
      <c r="H281" s="232"/>
      <c r="I281" s="199"/>
      <c r="J281" s="530"/>
      <c r="K281" s="529"/>
      <c r="L281" s="504"/>
    </row>
    <row r="282" spans="1:13" s="131" customFormat="1" ht="15" customHeight="1" x14ac:dyDescent="0.25">
      <c r="A282" s="164" t="s">
        <v>44</v>
      </c>
      <c r="B282" s="165"/>
      <c r="C282" s="165"/>
      <c r="D282" s="197"/>
      <c r="E282" s="186">
        <f>SUM(E283:E285)</f>
        <v>20000</v>
      </c>
      <c r="F282" s="186">
        <f>SUM(F283:F285)</f>
        <v>48800</v>
      </c>
      <c r="G282" s="168">
        <f>F282/E282*100</f>
        <v>244</v>
      </c>
      <c r="H282" s="191"/>
      <c r="I282" s="192"/>
      <c r="J282" s="530"/>
      <c r="K282" s="529"/>
      <c r="L282" s="504"/>
    </row>
    <row r="283" spans="1:13" s="131" customFormat="1" ht="12.6" customHeight="1" x14ac:dyDescent="0.25">
      <c r="A283" s="227" t="s">
        <v>147</v>
      </c>
      <c r="B283" s="135"/>
      <c r="C283" s="135"/>
      <c r="D283" s="212"/>
      <c r="E283" s="224">
        <v>0</v>
      </c>
      <c r="F283" s="224">
        <f>1600*3</f>
        <v>4800</v>
      </c>
      <c r="G283" s="228" t="s">
        <v>333</v>
      </c>
      <c r="I283" s="193"/>
      <c r="J283" s="536"/>
      <c r="K283" s="529"/>
      <c r="L283" s="504"/>
    </row>
    <row r="284" spans="1:13" s="131" customFormat="1" ht="12.6" customHeight="1" x14ac:dyDescent="0.25">
      <c r="A284" s="229" t="s">
        <v>162</v>
      </c>
      <c r="B284" s="134"/>
      <c r="C284" s="134"/>
      <c r="D284" s="217"/>
      <c r="E284" s="225">
        <v>0</v>
      </c>
      <c r="F284" s="225">
        <f>10*800*3</f>
        <v>24000</v>
      </c>
      <c r="G284" s="230" t="s">
        <v>334</v>
      </c>
      <c r="I284" s="196"/>
      <c r="J284" s="536"/>
      <c r="K284" s="529"/>
      <c r="L284" s="504"/>
    </row>
    <row r="285" spans="1:13" s="131" customFormat="1" ht="12.6" customHeight="1" x14ac:dyDescent="0.25">
      <c r="A285" s="234" t="s">
        <v>148</v>
      </c>
      <c r="B285" s="136"/>
      <c r="C285" s="136"/>
      <c r="D285" s="217"/>
      <c r="E285" s="225">
        <v>20000</v>
      </c>
      <c r="F285" s="225">
        <v>20000</v>
      </c>
      <c r="G285" s="138">
        <f>F285/E285*100</f>
        <v>100</v>
      </c>
      <c r="H285" s="521"/>
      <c r="I285" s="199"/>
      <c r="J285" s="536"/>
      <c r="K285" s="529"/>
      <c r="L285" s="504"/>
    </row>
    <row r="286" spans="1:13" s="131" customFormat="1" ht="15" customHeight="1" x14ac:dyDescent="0.25">
      <c r="A286" s="274" t="s">
        <v>24</v>
      </c>
      <c r="B286" s="275"/>
      <c r="C286" s="275"/>
      <c r="D286" s="310"/>
      <c r="E286" s="323">
        <f>E287+E289+E288</f>
        <v>183700</v>
      </c>
      <c r="F286" s="323">
        <f>F287+F289+F288</f>
        <v>227700</v>
      </c>
      <c r="G286" s="277">
        <f>F286/E286*100</f>
        <v>123.95209580838322</v>
      </c>
      <c r="H286" s="324"/>
      <c r="I286" s="279"/>
      <c r="J286" s="537"/>
      <c r="K286" s="529"/>
      <c r="L286" s="504"/>
    </row>
    <row r="287" spans="1:13" s="131" customFormat="1" ht="15" customHeight="1" x14ac:dyDescent="0.25">
      <c r="A287" s="164" t="s">
        <v>45</v>
      </c>
      <c r="B287" s="165"/>
      <c r="C287" s="165"/>
      <c r="D287" s="197"/>
      <c r="E287" s="186">
        <v>0</v>
      </c>
      <c r="F287" s="186">
        <f>1600*3</f>
        <v>4800</v>
      </c>
      <c r="G287" s="167" t="s">
        <v>274</v>
      </c>
      <c r="H287" s="250" t="s">
        <v>332</v>
      </c>
      <c r="I287" s="192"/>
      <c r="J287" s="530"/>
      <c r="K287" s="529"/>
      <c r="L287" s="504"/>
    </row>
    <row r="288" spans="1:13" s="131" customFormat="1" ht="15" customHeight="1" x14ac:dyDescent="0.25">
      <c r="A288" s="338" t="s">
        <v>195</v>
      </c>
      <c r="B288" s="165"/>
      <c r="C288" s="165"/>
      <c r="D288" s="197"/>
      <c r="E288" s="210">
        <v>13800</v>
      </c>
      <c r="F288" s="210">
        <v>11000</v>
      </c>
      <c r="G288" s="167">
        <f>F288/E288*100</f>
        <v>79.710144927536234</v>
      </c>
      <c r="H288" s="191"/>
      <c r="I288" s="192"/>
      <c r="J288" s="530"/>
      <c r="K288" s="529"/>
      <c r="L288" s="504"/>
      <c r="M288" s="507"/>
    </row>
    <row r="289" spans="1:19" s="131" customFormat="1" ht="15" customHeight="1" x14ac:dyDescent="0.25">
      <c r="A289" s="164" t="s">
        <v>24</v>
      </c>
      <c r="B289" s="165"/>
      <c r="C289" s="165"/>
      <c r="D289" s="197"/>
      <c r="E289" s="186">
        <f>SUM(E290:E292)</f>
        <v>169900</v>
      </c>
      <c r="F289" s="186">
        <f>SUM(F290:F292)</f>
        <v>211900</v>
      </c>
      <c r="G289" s="167">
        <f>F289/E289*100</f>
        <v>124.72042377869334</v>
      </c>
      <c r="H289" s="191"/>
      <c r="I289" s="192"/>
      <c r="J289" s="530"/>
      <c r="K289" s="529"/>
      <c r="L289" s="504"/>
    </row>
    <row r="290" spans="1:19" s="131" customFormat="1" ht="12.6" customHeight="1" x14ac:dyDescent="0.25">
      <c r="A290" s="227" t="s">
        <v>337</v>
      </c>
      <c r="B290" s="135"/>
      <c r="C290" s="135"/>
      <c r="D290" s="212"/>
      <c r="E290" s="224">
        <f>720*180*1.25</f>
        <v>162000</v>
      </c>
      <c r="F290" s="224">
        <v>203900</v>
      </c>
      <c r="G290" s="214">
        <f>F290/E290*100</f>
        <v>125.8641975308642</v>
      </c>
      <c r="I290" s="193"/>
      <c r="J290" s="536"/>
      <c r="K290" s="529"/>
      <c r="L290" s="504"/>
    </row>
    <row r="291" spans="1:19" s="131" customFormat="1" ht="12.6" customHeight="1" x14ac:dyDescent="0.25">
      <c r="A291" s="235" t="s">
        <v>238</v>
      </c>
      <c r="B291" s="134"/>
      <c r="C291" s="134"/>
      <c r="D291" s="217"/>
      <c r="E291" s="225">
        <v>5000</v>
      </c>
      <c r="F291" s="225">
        <v>5000</v>
      </c>
      <c r="G291" s="230" t="s">
        <v>236</v>
      </c>
      <c r="I291" s="196"/>
      <c r="J291" s="536"/>
      <c r="K291" s="529"/>
      <c r="L291" s="504"/>
    </row>
    <row r="292" spans="1:19" s="131" customFormat="1" ht="12.6" customHeight="1" x14ac:dyDescent="0.25">
      <c r="A292" s="234" t="s">
        <v>149</v>
      </c>
      <c r="B292" s="136"/>
      <c r="C292" s="136"/>
      <c r="D292" s="221"/>
      <c r="E292" s="226">
        <v>2900</v>
      </c>
      <c r="F292" s="226">
        <v>3000</v>
      </c>
      <c r="G292" s="137">
        <f>F292/E292*100</f>
        <v>103.44827586206897</v>
      </c>
      <c r="H292" s="236"/>
      <c r="I292" s="185"/>
      <c r="J292" s="536"/>
      <c r="K292" s="529"/>
      <c r="L292" s="504"/>
    </row>
    <row r="293" spans="1:19" s="131" customFormat="1" ht="5.0999999999999996" customHeight="1" x14ac:dyDescent="0.25">
      <c r="A293" s="601"/>
      <c r="B293" s="134"/>
      <c r="C293" s="134"/>
      <c r="D293" s="134"/>
      <c r="E293" s="602"/>
      <c r="F293" s="602"/>
      <c r="G293" s="603"/>
      <c r="H293" s="604"/>
      <c r="I293" s="605"/>
      <c r="J293" s="536"/>
      <c r="K293" s="529"/>
      <c r="L293" s="504"/>
    </row>
    <row r="294" spans="1:19" ht="20.100000000000001" customHeight="1" x14ac:dyDescent="0.25">
      <c r="A294" s="150"/>
      <c r="B294" s="150"/>
      <c r="C294" s="150"/>
      <c r="D294" s="150"/>
      <c r="E294" s="150"/>
      <c r="F294" s="150"/>
      <c r="G294" s="150"/>
      <c r="H294" s="150"/>
      <c r="I294" s="237"/>
    </row>
    <row r="295" spans="1:19" s="248" customFormat="1" ht="37.5" customHeight="1" x14ac:dyDescent="0.25">
      <c r="A295" s="688" t="s">
        <v>370</v>
      </c>
      <c r="B295" s="689"/>
      <c r="C295" s="689"/>
      <c r="D295" s="689"/>
      <c r="E295" s="689"/>
      <c r="F295" s="689"/>
      <c r="G295" s="689"/>
      <c r="H295" s="689"/>
      <c r="I295" s="689"/>
      <c r="J295" s="538"/>
      <c r="K295" s="539"/>
      <c r="L295" s="588"/>
    </row>
    <row r="296" spans="1:19" s="248" customFormat="1" ht="5.0999999999999996" customHeight="1" x14ac:dyDescent="0.25">
      <c r="A296" s="567"/>
      <c r="B296" s="568"/>
      <c r="C296" s="568"/>
      <c r="D296" s="568"/>
      <c r="E296" s="568"/>
      <c r="F296" s="568"/>
      <c r="G296" s="568"/>
      <c r="H296" s="568"/>
      <c r="I296" s="568"/>
      <c r="J296" s="538"/>
      <c r="K296" s="539"/>
      <c r="L296" s="588"/>
    </row>
    <row r="297" spans="1:19" s="576" customFormat="1" ht="69.900000000000006" customHeight="1" x14ac:dyDescent="0.25">
      <c r="A297" s="684" t="s">
        <v>371</v>
      </c>
      <c r="B297" s="684"/>
      <c r="C297" s="684"/>
      <c r="D297" s="684"/>
      <c r="E297" s="684"/>
      <c r="F297" s="684"/>
      <c r="G297" s="684"/>
      <c r="H297" s="684"/>
      <c r="I297" s="684"/>
      <c r="J297" s="589"/>
      <c r="K297" s="590"/>
      <c r="L297" s="591"/>
      <c r="M297" s="574"/>
      <c r="N297" s="575"/>
      <c r="O297" s="574"/>
      <c r="P297" s="574"/>
      <c r="Q297" s="574"/>
      <c r="R297" s="574"/>
      <c r="S297" s="574"/>
    </row>
    <row r="298" spans="1:19" s="576" customFormat="1" ht="52.5" customHeight="1" x14ac:dyDescent="0.25">
      <c r="A298" s="684" t="s">
        <v>372</v>
      </c>
      <c r="B298" s="684"/>
      <c r="C298" s="684"/>
      <c r="D298" s="684"/>
      <c r="E298" s="684"/>
      <c r="F298" s="684"/>
      <c r="G298" s="684"/>
      <c r="H298" s="684"/>
      <c r="I298" s="684"/>
      <c r="J298" s="589"/>
      <c r="K298" s="590"/>
      <c r="L298" s="591"/>
      <c r="M298" s="574"/>
      <c r="N298" s="575"/>
      <c r="O298" s="574"/>
      <c r="P298" s="574"/>
      <c r="Q298" s="574"/>
      <c r="R298" s="574"/>
      <c r="S298" s="574"/>
    </row>
    <row r="299" spans="1:19" s="576" customFormat="1" ht="42.6" customHeight="1" x14ac:dyDescent="0.25">
      <c r="A299" s="647" t="s">
        <v>373</v>
      </c>
      <c r="B299" s="648"/>
      <c r="C299" s="648"/>
      <c r="D299" s="648"/>
      <c r="E299" s="648"/>
      <c r="F299" s="648"/>
      <c r="G299" s="648"/>
      <c r="H299" s="648"/>
      <c r="I299" s="648"/>
      <c r="J299" s="589"/>
      <c r="K299" s="590"/>
      <c r="L299" s="591"/>
      <c r="M299" s="574"/>
      <c r="N299" s="575"/>
      <c r="O299" s="574"/>
      <c r="P299" s="574"/>
      <c r="Q299" s="574"/>
      <c r="R299" s="574"/>
      <c r="S299" s="574"/>
    </row>
    <row r="300" spans="1:19" s="576" customFormat="1" ht="42.6" customHeight="1" x14ac:dyDescent="0.25">
      <c r="A300" s="647" t="s">
        <v>374</v>
      </c>
      <c r="B300" s="648"/>
      <c r="C300" s="648"/>
      <c r="D300" s="648"/>
      <c r="E300" s="648"/>
      <c r="F300" s="648"/>
      <c r="G300" s="648"/>
      <c r="H300" s="648"/>
      <c r="I300" s="648"/>
      <c r="J300" s="589"/>
      <c r="K300" s="590"/>
      <c r="L300" s="591"/>
      <c r="M300" s="574"/>
      <c r="N300" s="575"/>
      <c r="O300" s="574"/>
      <c r="P300" s="574"/>
      <c r="Q300" s="574"/>
      <c r="R300" s="574"/>
      <c r="S300" s="574"/>
    </row>
    <row r="301" spans="1:19" s="576" customFormat="1" ht="30" customHeight="1" x14ac:dyDescent="0.25">
      <c r="A301" s="647" t="s">
        <v>379</v>
      </c>
      <c r="B301" s="648"/>
      <c r="C301" s="648"/>
      <c r="D301" s="648"/>
      <c r="E301" s="648"/>
      <c r="F301" s="648"/>
      <c r="G301" s="648"/>
      <c r="H301" s="648"/>
      <c r="I301" s="648"/>
      <c r="J301" s="589"/>
      <c r="K301" s="590"/>
      <c r="L301" s="591"/>
      <c r="M301" s="574"/>
      <c r="N301" s="575"/>
      <c r="O301" s="574"/>
      <c r="P301" s="574"/>
      <c r="Q301" s="574"/>
      <c r="R301" s="574"/>
      <c r="S301" s="574"/>
    </row>
    <row r="302" spans="1:19" s="576" customFormat="1" ht="30" customHeight="1" x14ac:dyDescent="0.25">
      <c r="A302" s="647" t="s">
        <v>375</v>
      </c>
      <c r="B302" s="648"/>
      <c r="C302" s="648"/>
      <c r="D302" s="648"/>
      <c r="E302" s="648"/>
      <c r="F302" s="648"/>
      <c r="G302" s="648"/>
      <c r="H302" s="648"/>
      <c r="I302" s="648"/>
      <c r="J302" s="589"/>
      <c r="K302" s="590"/>
      <c r="L302" s="591"/>
      <c r="M302" s="574"/>
      <c r="N302" s="575"/>
      <c r="O302" s="574"/>
      <c r="P302" s="574"/>
      <c r="Q302" s="574"/>
      <c r="R302" s="574"/>
      <c r="S302" s="574"/>
    </row>
    <row r="303" spans="1:19" s="576" customFormat="1" ht="30" customHeight="1" x14ac:dyDescent="0.25">
      <c r="A303" s="647" t="s">
        <v>378</v>
      </c>
      <c r="B303" s="648"/>
      <c r="C303" s="648"/>
      <c r="D303" s="648"/>
      <c r="E303" s="648"/>
      <c r="F303" s="648"/>
      <c r="G303" s="648"/>
      <c r="H303" s="648"/>
      <c r="I303" s="648"/>
      <c r="J303" s="589"/>
      <c r="K303" s="590"/>
      <c r="L303" s="591"/>
      <c r="M303" s="574"/>
      <c r="N303" s="575"/>
      <c r="O303" s="574"/>
      <c r="P303" s="574"/>
      <c r="Q303" s="574"/>
      <c r="R303" s="574"/>
      <c r="S303" s="574"/>
    </row>
    <row r="304" spans="1:19" s="576" customFormat="1" ht="30" customHeight="1" x14ac:dyDescent="0.25">
      <c r="A304" s="647" t="s">
        <v>377</v>
      </c>
      <c r="B304" s="648"/>
      <c r="C304" s="648"/>
      <c r="D304" s="648"/>
      <c r="E304" s="648"/>
      <c r="F304" s="648"/>
      <c r="G304" s="648"/>
      <c r="H304" s="648"/>
      <c r="I304" s="648"/>
      <c r="J304" s="589"/>
      <c r="K304" s="590"/>
      <c r="L304" s="591"/>
      <c r="M304" s="574"/>
      <c r="N304" s="575"/>
      <c r="O304" s="574"/>
      <c r="P304" s="574"/>
      <c r="Q304" s="574"/>
      <c r="R304" s="574"/>
      <c r="S304" s="574"/>
    </row>
    <row r="305" spans="1:19" s="576" customFormat="1" ht="42.6" customHeight="1" x14ac:dyDescent="0.25">
      <c r="A305" s="647" t="s">
        <v>376</v>
      </c>
      <c r="B305" s="648"/>
      <c r="C305" s="648"/>
      <c r="D305" s="648"/>
      <c r="E305" s="648"/>
      <c r="F305" s="648"/>
      <c r="G305" s="648"/>
      <c r="H305" s="648"/>
      <c r="I305" s="648"/>
      <c r="J305" s="589"/>
      <c r="K305" s="590"/>
      <c r="L305" s="591"/>
      <c r="M305" s="574"/>
      <c r="N305" s="575"/>
      <c r="O305" s="574"/>
      <c r="P305" s="574"/>
      <c r="Q305" s="574"/>
      <c r="R305" s="574"/>
      <c r="S305" s="574"/>
    </row>
    <row r="306" spans="1:19" s="576" customFormat="1" ht="42.6" customHeight="1" x14ac:dyDescent="0.25">
      <c r="A306" s="599"/>
      <c r="B306" s="600"/>
      <c r="C306" s="600"/>
      <c r="D306" s="600"/>
      <c r="E306" s="600"/>
      <c r="F306" s="600"/>
      <c r="G306" s="600"/>
      <c r="H306" s="600"/>
      <c r="I306" s="600"/>
      <c r="J306" s="589"/>
      <c r="K306" s="590"/>
      <c r="L306" s="591"/>
      <c r="M306" s="574"/>
      <c r="N306" s="575"/>
      <c r="O306" s="574"/>
      <c r="P306" s="574"/>
      <c r="Q306" s="574"/>
      <c r="R306" s="574"/>
      <c r="S306" s="574"/>
    </row>
    <row r="307" spans="1:19" ht="14.1" customHeight="1" x14ac:dyDescent="0.25">
      <c r="A307" s="131"/>
      <c r="B307" s="131"/>
      <c r="C307" s="131"/>
      <c r="D307" s="131"/>
      <c r="E307" s="249" t="s">
        <v>314</v>
      </c>
      <c r="F307" s="238"/>
      <c r="G307" s="238"/>
      <c r="H307" s="239"/>
      <c r="I307" s="240"/>
    </row>
    <row r="308" spans="1:19" ht="14.1" customHeight="1" x14ac:dyDescent="0.25">
      <c r="A308" s="131"/>
      <c r="B308" s="131"/>
      <c r="C308" s="131"/>
      <c r="D308" s="131"/>
      <c r="E308" s="131"/>
      <c r="F308" s="690" t="s">
        <v>304</v>
      </c>
      <c r="G308" s="691"/>
      <c r="H308" s="691"/>
      <c r="I308" s="691"/>
    </row>
    <row r="309" spans="1:19" ht="15" customHeight="1" x14ac:dyDescent="0.25">
      <c r="A309" s="131"/>
      <c r="B309" s="131"/>
      <c r="C309" s="131"/>
      <c r="D309" s="131"/>
      <c r="E309" s="131"/>
      <c r="F309" s="404"/>
      <c r="G309" s="405"/>
      <c r="H309" s="405"/>
      <c r="I309" s="405"/>
    </row>
    <row r="310" spans="1:19" ht="15" customHeight="1" x14ac:dyDescent="0.25">
      <c r="A310" s="131"/>
      <c r="B310" s="131"/>
      <c r="C310" s="131"/>
      <c r="D310" s="131"/>
      <c r="E310" s="131"/>
      <c r="F310" s="404"/>
      <c r="G310" s="405"/>
      <c r="H310" s="405"/>
      <c r="I310" s="405"/>
    </row>
    <row r="311" spans="1:19" ht="15" customHeight="1" x14ac:dyDescent="0.25">
      <c r="A311" s="131"/>
      <c r="B311" s="131"/>
      <c r="C311" s="131"/>
      <c r="D311" s="131"/>
      <c r="E311" s="131"/>
      <c r="F311" s="404"/>
      <c r="G311" s="405"/>
      <c r="H311" s="405"/>
      <c r="I311" s="405"/>
    </row>
    <row r="312" spans="1:19" ht="15" customHeight="1" x14ac:dyDescent="0.25">
      <c r="A312" s="131"/>
      <c r="B312" s="131"/>
      <c r="C312" s="131"/>
      <c r="D312" s="131"/>
      <c r="E312" s="131"/>
      <c r="F312" s="404"/>
      <c r="G312" s="405"/>
      <c r="H312" s="405"/>
      <c r="I312" s="405"/>
    </row>
    <row r="313" spans="1:19" ht="15" customHeight="1" x14ac:dyDescent="0.25">
      <c r="A313" s="403"/>
      <c r="B313" s="112"/>
    </row>
    <row r="314" spans="1:19" ht="15" customHeight="1" x14ac:dyDescent="0.25">
      <c r="A314" s="403"/>
      <c r="B314" s="112"/>
    </row>
    <row r="315" spans="1:19" ht="9.9" customHeight="1" x14ac:dyDescent="0.25">
      <c r="A315" s="403"/>
      <c r="B315" s="112"/>
    </row>
    <row r="316" spans="1:19" ht="9.9" customHeight="1" x14ac:dyDescent="0.25">
      <c r="A316" s="403"/>
      <c r="B316" s="112"/>
    </row>
    <row r="317" spans="1:19" ht="20.100000000000001" customHeight="1" x14ac:dyDescent="0.25">
      <c r="A317" s="439"/>
      <c r="B317" s="112"/>
    </row>
    <row r="318" spans="1:19" ht="7.5" customHeight="1" x14ac:dyDescent="0.25"/>
    <row r="319" spans="1:19" ht="15" customHeight="1" x14ac:dyDescent="0.25">
      <c r="A319" s="683"/>
      <c r="B319" s="654"/>
      <c r="C319" s="654"/>
      <c r="D319" s="654"/>
      <c r="E319" s="654"/>
      <c r="F319" s="654"/>
      <c r="G319" s="654"/>
      <c r="H319" s="654"/>
      <c r="I319" s="654"/>
    </row>
    <row r="320" spans="1:19" ht="15" customHeight="1" x14ac:dyDescent="0.25">
      <c r="A320" s="654"/>
      <c r="B320" s="654"/>
      <c r="C320" s="654"/>
      <c r="D320" s="654"/>
      <c r="E320" s="654"/>
      <c r="F320" s="654"/>
      <c r="G320" s="654"/>
      <c r="H320" s="654"/>
      <c r="I320" s="654"/>
    </row>
    <row r="321" spans="1:9" ht="15" customHeight="1" x14ac:dyDescent="0.25">
      <c r="A321" s="654"/>
      <c r="B321" s="654"/>
      <c r="C321" s="654"/>
      <c r="D321" s="654"/>
      <c r="E321" s="654"/>
      <c r="F321" s="654"/>
      <c r="G321" s="654"/>
      <c r="H321" s="654"/>
      <c r="I321" s="654"/>
    </row>
    <row r="322" spans="1:9" ht="15" customHeight="1" x14ac:dyDescent="0.25">
      <c r="A322" s="654"/>
      <c r="B322" s="654"/>
      <c r="C322" s="654"/>
      <c r="D322" s="654"/>
      <c r="E322" s="654"/>
      <c r="F322" s="654"/>
      <c r="G322" s="654"/>
      <c r="H322" s="654"/>
      <c r="I322" s="654"/>
    </row>
    <row r="323" spans="1:9" ht="15" customHeight="1" x14ac:dyDescent="0.25">
      <c r="A323" s="654"/>
      <c r="B323" s="654"/>
      <c r="C323" s="654"/>
      <c r="D323" s="654"/>
      <c r="E323" s="654"/>
      <c r="F323" s="654"/>
      <c r="G323" s="654"/>
      <c r="H323" s="654"/>
      <c r="I323" s="654"/>
    </row>
    <row r="324" spans="1:9" ht="15" customHeight="1" x14ac:dyDescent="0.25">
      <c r="A324" s="654"/>
      <c r="B324" s="654"/>
      <c r="C324" s="654"/>
      <c r="D324" s="654"/>
      <c r="E324" s="654"/>
      <c r="F324" s="654"/>
      <c r="G324" s="654"/>
      <c r="H324" s="654"/>
      <c r="I324" s="654"/>
    </row>
    <row r="325" spans="1:9" ht="15" customHeight="1" x14ac:dyDescent="0.25">
      <c r="A325" s="654"/>
      <c r="B325" s="654"/>
      <c r="C325" s="654"/>
      <c r="D325" s="654"/>
      <c r="E325" s="654"/>
      <c r="F325" s="654"/>
      <c r="G325" s="654"/>
      <c r="H325" s="654"/>
      <c r="I325" s="654"/>
    </row>
    <row r="326" spans="1:9" ht="15" customHeight="1" x14ac:dyDescent="0.25">
      <c r="A326" s="654"/>
      <c r="B326" s="654"/>
      <c r="C326" s="654"/>
      <c r="D326" s="654"/>
      <c r="E326" s="654"/>
      <c r="F326" s="654"/>
      <c r="G326" s="654"/>
      <c r="H326" s="654"/>
      <c r="I326" s="654"/>
    </row>
    <row r="327" spans="1:9" ht="15" customHeight="1" x14ac:dyDescent="0.25">
      <c r="A327" s="654"/>
      <c r="B327" s="654"/>
      <c r="C327" s="654"/>
      <c r="D327" s="654"/>
      <c r="E327" s="654"/>
      <c r="F327" s="654"/>
      <c r="G327" s="654"/>
      <c r="H327" s="654"/>
      <c r="I327" s="654"/>
    </row>
    <row r="328" spans="1:9" ht="15" customHeight="1" x14ac:dyDescent="0.25">
      <c r="A328" s="654"/>
      <c r="B328" s="654"/>
      <c r="C328" s="654"/>
      <c r="D328" s="654"/>
      <c r="E328" s="654"/>
      <c r="F328" s="654"/>
      <c r="G328" s="654"/>
      <c r="H328" s="654"/>
      <c r="I328" s="654"/>
    </row>
    <row r="329" spans="1:9" ht="15" customHeight="1" x14ac:dyDescent="0.25">
      <c r="A329" s="654"/>
      <c r="B329" s="654"/>
      <c r="C329" s="654"/>
      <c r="D329" s="654"/>
      <c r="E329" s="654"/>
      <c r="F329" s="654"/>
      <c r="G329" s="654"/>
      <c r="H329" s="654"/>
      <c r="I329" s="654"/>
    </row>
    <row r="330" spans="1:9" ht="15" customHeight="1" x14ac:dyDescent="0.25">
      <c r="A330" s="654"/>
      <c r="B330" s="654"/>
      <c r="C330" s="654"/>
      <c r="D330" s="654"/>
      <c r="E330" s="654"/>
      <c r="F330" s="654"/>
      <c r="G330" s="654"/>
      <c r="H330" s="654"/>
      <c r="I330" s="654"/>
    </row>
    <row r="331" spans="1:9" ht="15" customHeight="1" x14ac:dyDescent="0.25">
      <c r="A331" s="654"/>
      <c r="B331" s="654"/>
      <c r="C331" s="654"/>
      <c r="D331" s="654"/>
      <c r="E331" s="654"/>
      <c r="F331" s="654"/>
      <c r="G331" s="654"/>
      <c r="H331" s="654"/>
      <c r="I331" s="654"/>
    </row>
    <row r="332" spans="1:9" ht="15" customHeight="1" x14ac:dyDescent="0.25">
      <c r="A332" s="654"/>
      <c r="B332" s="654"/>
      <c r="C332" s="654"/>
      <c r="D332" s="654"/>
      <c r="E332" s="654"/>
      <c r="F332" s="654"/>
      <c r="G332" s="654"/>
      <c r="H332" s="654"/>
      <c r="I332" s="654"/>
    </row>
    <row r="333" spans="1:9" ht="15" customHeight="1" x14ac:dyDescent="0.25">
      <c r="A333" s="654"/>
      <c r="B333" s="654"/>
      <c r="C333" s="654"/>
      <c r="D333" s="654"/>
      <c r="E333" s="654"/>
      <c r="F333" s="654"/>
      <c r="G333" s="654"/>
      <c r="H333" s="654"/>
      <c r="I333" s="654"/>
    </row>
    <row r="334" spans="1:9" ht="15" customHeight="1" x14ac:dyDescent="0.25">
      <c r="A334" s="654"/>
      <c r="B334" s="654"/>
      <c r="C334" s="654"/>
      <c r="D334" s="654"/>
      <c r="E334" s="654"/>
      <c r="F334" s="654"/>
      <c r="G334" s="654"/>
      <c r="H334" s="654"/>
      <c r="I334" s="654"/>
    </row>
    <row r="335" spans="1:9" ht="15" customHeight="1" x14ac:dyDescent="0.25">
      <c r="A335" s="654"/>
      <c r="B335" s="654"/>
      <c r="C335" s="654"/>
      <c r="D335" s="654"/>
      <c r="E335" s="654"/>
      <c r="F335" s="654"/>
      <c r="G335" s="654"/>
      <c r="H335" s="654"/>
      <c r="I335" s="654"/>
    </row>
    <row r="336" spans="1:9" ht="15" customHeight="1" x14ac:dyDescent="0.25">
      <c r="A336" s="654"/>
      <c r="B336" s="654"/>
      <c r="C336" s="654"/>
      <c r="D336" s="654"/>
      <c r="E336" s="654"/>
      <c r="F336" s="654"/>
      <c r="G336" s="654"/>
      <c r="H336" s="654"/>
      <c r="I336" s="654"/>
    </row>
    <row r="337" spans="1:9" ht="15" customHeight="1" x14ac:dyDescent="0.25">
      <c r="A337" s="654"/>
      <c r="B337" s="654"/>
      <c r="C337" s="654"/>
      <c r="D337" s="654"/>
      <c r="E337" s="654"/>
      <c r="F337" s="654"/>
      <c r="G337" s="654"/>
      <c r="H337" s="654"/>
      <c r="I337" s="654"/>
    </row>
    <row r="338" spans="1:9" ht="15" customHeight="1" x14ac:dyDescent="0.25">
      <c r="A338" s="654"/>
      <c r="B338" s="654"/>
      <c r="C338" s="654"/>
      <c r="D338" s="654"/>
      <c r="E338" s="654"/>
      <c r="F338" s="654"/>
      <c r="G338" s="654"/>
      <c r="H338" s="654"/>
      <c r="I338" s="654"/>
    </row>
    <row r="339" spans="1:9" ht="15" customHeight="1" x14ac:dyDescent="0.25">
      <c r="A339" s="654"/>
      <c r="B339" s="654"/>
      <c r="C339" s="654"/>
      <c r="D339" s="654"/>
      <c r="E339" s="654"/>
      <c r="F339" s="654"/>
      <c r="G339" s="654"/>
      <c r="H339" s="654"/>
      <c r="I339" s="654"/>
    </row>
    <row r="340" spans="1:9" ht="15" customHeight="1" x14ac:dyDescent="0.25">
      <c r="A340" s="654"/>
      <c r="B340" s="654"/>
      <c r="C340" s="654"/>
      <c r="D340" s="654"/>
      <c r="E340" s="654"/>
      <c r="F340" s="654"/>
      <c r="G340" s="654"/>
      <c r="H340" s="654"/>
      <c r="I340" s="654"/>
    </row>
    <row r="341" spans="1:9" ht="15" customHeight="1" x14ac:dyDescent="0.25">
      <c r="A341" s="654"/>
      <c r="B341" s="654"/>
      <c r="C341" s="654"/>
      <c r="D341" s="654"/>
      <c r="E341" s="654"/>
      <c r="F341" s="654"/>
      <c r="G341" s="654"/>
      <c r="H341" s="654"/>
      <c r="I341" s="654"/>
    </row>
    <row r="342" spans="1:9" ht="15" customHeight="1" x14ac:dyDescent="0.25">
      <c r="A342" s="654"/>
      <c r="B342" s="654"/>
      <c r="C342" s="654"/>
      <c r="D342" s="654"/>
      <c r="E342" s="654"/>
      <c r="F342" s="654"/>
      <c r="G342" s="654"/>
      <c r="H342" s="654"/>
      <c r="I342" s="654"/>
    </row>
    <row r="343" spans="1:9" ht="15" customHeight="1" x14ac:dyDescent="0.25">
      <c r="A343" s="654"/>
      <c r="B343" s="654"/>
      <c r="C343" s="654"/>
      <c r="D343" s="654"/>
      <c r="E343" s="654"/>
      <c r="F343" s="654"/>
      <c r="G343" s="654"/>
      <c r="H343" s="654"/>
      <c r="I343" s="654"/>
    </row>
    <row r="344" spans="1:9" ht="15" customHeight="1" x14ac:dyDescent="0.25">
      <c r="A344" s="654"/>
      <c r="B344" s="654"/>
      <c r="C344" s="654"/>
      <c r="D344" s="654"/>
      <c r="E344" s="654"/>
      <c r="F344" s="654"/>
      <c r="G344" s="654"/>
      <c r="H344" s="654"/>
      <c r="I344" s="654"/>
    </row>
    <row r="345" spans="1:9" ht="15" customHeight="1" x14ac:dyDescent="0.25">
      <c r="A345" s="654"/>
      <c r="B345" s="654"/>
      <c r="C345" s="654"/>
      <c r="D345" s="654"/>
      <c r="E345" s="654"/>
      <c r="F345" s="654"/>
      <c r="G345" s="654"/>
      <c r="H345" s="654"/>
      <c r="I345" s="654"/>
    </row>
    <row r="346" spans="1:9" ht="15" customHeight="1" x14ac:dyDescent="0.25">
      <c r="A346" s="654"/>
      <c r="B346" s="654"/>
      <c r="C346" s="654"/>
      <c r="D346" s="654"/>
      <c r="E346" s="654"/>
      <c r="F346" s="654"/>
      <c r="G346" s="654"/>
      <c r="H346" s="654"/>
      <c r="I346" s="654"/>
    </row>
    <row r="347" spans="1:9" ht="15" customHeight="1" x14ac:dyDescent="0.25">
      <c r="A347" s="654"/>
      <c r="B347" s="654"/>
      <c r="C347" s="654"/>
      <c r="D347" s="654"/>
      <c r="E347" s="654"/>
      <c r="F347" s="654"/>
      <c r="G347" s="654"/>
      <c r="H347" s="654"/>
      <c r="I347" s="654"/>
    </row>
    <row r="348" spans="1:9" ht="15" customHeight="1" x14ac:dyDescent="0.25">
      <c r="A348" s="654"/>
      <c r="B348" s="654"/>
      <c r="C348" s="654"/>
      <c r="D348" s="654"/>
      <c r="E348" s="654"/>
      <c r="F348" s="654"/>
      <c r="G348" s="654"/>
      <c r="H348" s="654"/>
      <c r="I348" s="654"/>
    </row>
    <row r="349" spans="1:9" ht="15" customHeight="1" x14ac:dyDescent="0.25">
      <c r="A349" s="654"/>
      <c r="B349" s="654"/>
      <c r="C349" s="654"/>
      <c r="D349" s="654"/>
      <c r="E349" s="654"/>
      <c r="F349" s="654"/>
      <c r="G349" s="654"/>
      <c r="H349" s="654"/>
      <c r="I349" s="654"/>
    </row>
    <row r="350" spans="1:9" ht="15" customHeight="1" x14ac:dyDescent="0.25">
      <c r="A350" s="654"/>
      <c r="B350" s="654"/>
      <c r="C350" s="654"/>
      <c r="D350" s="654"/>
      <c r="E350" s="654"/>
      <c r="F350" s="654"/>
      <c r="G350" s="654"/>
      <c r="H350" s="654"/>
      <c r="I350" s="654"/>
    </row>
    <row r="351" spans="1:9" ht="15" customHeight="1" x14ac:dyDescent="0.25">
      <c r="A351" s="654"/>
      <c r="B351" s="654"/>
      <c r="C351" s="654"/>
      <c r="D351" s="654"/>
      <c r="E351" s="654"/>
      <c r="F351" s="654"/>
      <c r="G351" s="654"/>
      <c r="H351" s="654"/>
      <c r="I351" s="654"/>
    </row>
    <row r="352" spans="1:9" ht="15" customHeight="1" x14ac:dyDescent="0.25">
      <c r="A352" s="654"/>
      <c r="B352" s="654"/>
      <c r="C352" s="654"/>
      <c r="D352" s="654"/>
      <c r="E352" s="654"/>
      <c r="F352" s="654"/>
      <c r="G352" s="654"/>
      <c r="H352" s="654"/>
      <c r="I352" s="654"/>
    </row>
    <row r="353" spans="1:9" ht="15" customHeight="1" x14ac:dyDescent="0.25">
      <c r="A353" s="654"/>
      <c r="B353" s="654"/>
      <c r="C353" s="654"/>
      <c r="D353" s="654"/>
      <c r="E353" s="654"/>
      <c r="F353" s="654"/>
      <c r="G353" s="654"/>
      <c r="H353" s="654"/>
      <c r="I353" s="654"/>
    </row>
    <row r="354" spans="1:9" ht="15" customHeight="1" x14ac:dyDescent="0.25">
      <c r="A354" s="654"/>
      <c r="B354" s="654"/>
      <c r="C354" s="654"/>
      <c r="D354" s="654"/>
      <c r="E354" s="654"/>
      <c r="F354" s="654"/>
      <c r="G354" s="654"/>
      <c r="H354" s="654"/>
      <c r="I354" s="654"/>
    </row>
    <row r="355" spans="1:9" ht="15" customHeight="1" x14ac:dyDescent="0.25">
      <c r="A355" s="654"/>
      <c r="B355" s="654"/>
      <c r="C355" s="654"/>
      <c r="D355" s="654"/>
      <c r="E355" s="654"/>
      <c r="F355" s="654"/>
      <c r="G355" s="654"/>
      <c r="H355" s="654"/>
      <c r="I355" s="654"/>
    </row>
    <row r="356" spans="1:9" ht="15" customHeight="1" x14ac:dyDescent="0.25">
      <c r="A356" s="654"/>
      <c r="B356" s="654"/>
      <c r="C356" s="654"/>
      <c r="D356" s="654"/>
      <c r="E356" s="654"/>
      <c r="F356" s="654"/>
      <c r="G356" s="654"/>
      <c r="H356" s="654"/>
      <c r="I356" s="654"/>
    </row>
    <row r="357" spans="1:9" ht="15" customHeight="1" x14ac:dyDescent="0.25">
      <c r="A357" s="654"/>
      <c r="B357" s="654"/>
      <c r="C357" s="654"/>
      <c r="D357" s="654"/>
      <c r="E357" s="654"/>
      <c r="F357" s="654"/>
      <c r="G357" s="654"/>
      <c r="H357" s="654"/>
      <c r="I357" s="654"/>
    </row>
    <row r="358" spans="1:9" ht="15" customHeight="1" x14ac:dyDescent="0.25">
      <c r="A358" s="654"/>
      <c r="B358" s="654"/>
      <c r="C358" s="654"/>
      <c r="D358" s="654"/>
      <c r="E358" s="654"/>
      <c r="F358" s="654"/>
      <c r="G358" s="654"/>
      <c r="H358" s="654"/>
      <c r="I358" s="654"/>
    </row>
    <row r="359" spans="1:9" ht="15" customHeight="1" x14ac:dyDescent="0.25">
      <c r="A359" s="654"/>
      <c r="B359" s="654"/>
      <c r="C359" s="654"/>
      <c r="D359" s="654"/>
      <c r="E359" s="654"/>
      <c r="F359" s="654"/>
      <c r="G359" s="654"/>
      <c r="H359" s="654"/>
      <c r="I359" s="654"/>
    </row>
    <row r="360" spans="1:9" ht="15" customHeight="1" x14ac:dyDescent="0.25">
      <c r="A360" s="654"/>
      <c r="B360" s="654"/>
      <c r="C360" s="654"/>
      <c r="D360" s="654"/>
      <c r="E360" s="654"/>
      <c r="F360" s="654"/>
      <c r="G360" s="654"/>
      <c r="H360" s="654"/>
      <c r="I360" s="654"/>
    </row>
    <row r="361" spans="1:9" ht="15" customHeight="1" x14ac:dyDescent="0.25">
      <c r="A361" s="654"/>
      <c r="B361" s="654"/>
      <c r="C361" s="654"/>
      <c r="D361" s="654"/>
      <c r="E361" s="654"/>
      <c r="F361" s="654"/>
      <c r="G361" s="654"/>
      <c r="H361" s="654"/>
      <c r="I361" s="654"/>
    </row>
    <row r="362" spans="1:9" ht="15" customHeight="1" x14ac:dyDescent="0.25">
      <c r="A362" s="654"/>
      <c r="B362" s="654"/>
      <c r="C362" s="654"/>
      <c r="D362" s="654"/>
      <c r="E362" s="654"/>
      <c r="F362" s="654"/>
      <c r="G362" s="654"/>
      <c r="H362" s="654"/>
      <c r="I362" s="654"/>
    </row>
    <row r="363" spans="1:9" ht="15" customHeight="1" x14ac:dyDescent="0.25">
      <c r="A363" s="654"/>
      <c r="B363" s="654"/>
      <c r="C363" s="654"/>
      <c r="D363" s="654"/>
      <c r="E363" s="654"/>
      <c r="F363" s="654"/>
      <c r="G363" s="654"/>
      <c r="H363" s="654"/>
      <c r="I363" s="654"/>
    </row>
    <row r="364" spans="1:9" ht="15" customHeight="1" x14ac:dyDescent="0.25">
      <c r="A364" s="654"/>
      <c r="B364" s="654"/>
      <c r="C364" s="654"/>
      <c r="D364" s="654"/>
      <c r="E364" s="654"/>
      <c r="F364" s="654"/>
      <c r="G364" s="654"/>
      <c r="H364" s="654"/>
      <c r="I364" s="654"/>
    </row>
    <row r="365" spans="1:9" ht="15" customHeight="1" x14ac:dyDescent="0.25">
      <c r="A365" s="654"/>
      <c r="B365" s="654"/>
      <c r="C365" s="654"/>
      <c r="D365" s="654"/>
      <c r="E365" s="654"/>
      <c r="F365" s="654"/>
      <c r="G365" s="654"/>
      <c r="H365" s="654"/>
      <c r="I365" s="654"/>
    </row>
    <row r="366" spans="1:9" ht="15" customHeight="1" x14ac:dyDescent="0.25">
      <c r="A366" s="654"/>
      <c r="B366" s="654"/>
      <c r="C366" s="654"/>
      <c r="D366" s="654"/>
      <c r="E366" s="654"/>
      <c r="F366" s="654"/>
      <c r="G366" s="654"/>
      <c r="H366" s="654"/>
      <c r="I366" s="654"/>
    </row>
    <row r="367" spans="1:9" ht="15" customHeight="1" x14ac:dyDescent="0.25">
      <c r="A367" s="654"/>
      <c r="B367" s="654"/>
      <c r="C367" s="654"/>
      <c r="D367" s="654"/>
      <c r="E367" s="654"/>
      <c r="F367" s="654"/>
      <c r="G367" s="654"/>
      <c r="H367" s="654"/>
      <c r="I367" s="654"/>
    </row>
    <row r="368" spans="1:9" ht="12" customHeight="1" x14ac:dyDescent="0.25">
      <c r="A368" s="654"/>
      <c r="B368" s="654"/>
      <c r="C368" s="654"/>
      <c r="D368" s="654"/>
      <c r="E368" s="654"/>
      <c r="F368" s="654"/>
      <c r="G368" s="654"/>
      <c r="H368" s="654"/>
      <c r="I368" s="654"/>
    </row>
    <row r="369" ht="9.9" customHeight="1" x14ac:dyDescent="0.25"/>
  </sheetData>
  <mergeCells count="78">
    <mergeCell ref="K18:S18"/>
    <mergeCell ref="K12:S12"/>
    <mergeCell ref="K13:S13"/>
    <mergeCell ref="K14:S14"/>
    <mergeCell ref="K16:S16"/>
    <mergeCell ref="K17:S17"/>
    <mergeCell ref="A9:I9"/>
    <mergeCell ref="A14:I14"/>
    <mergeCell ref="A88:I88"/>
    <mergeCell ref="A12:I12"/>
    <mergeCell ref="F100:G100"/>
    <mergeCell ref="B99:C99"/>
    <mergeCell ref="B96:C96"/>
    <mergeCell ref="B93:C93"/>
    <mergeCell ref="A13:I13"/>
    <mergeCell ref="D61:H61"/>
    <mergeCell ref="A86:I86"/>
    <mergeCell ref="B94:C94"/>
    <mergeCell ref="A89:I89"/>
    <mergeCell ref="A92:I92"/>
    <mergeCell ref="D56:F56"/>
    <mergeCell ref="A16:I16"/>
    <mergeCell ref="A304:I304"/>
    <mergeCell ref="A124:B124"/>
    <mergeCell ref="A90:I90"/>
    <mergeCell ref="H126:I126"/>
    <mergeCell ref="A106:I106"/>
    <mergeCell ref="A126:D126"/>
    <mergeCell ref="B95:C95"/>
    <mergeCell ref="F95:G95"/>
    <mergeCell ref="A165:D165"/>
    <mergeCell ref="A303:I303"/>
    <mergeCell ref="A229:C229"/>
    <mergeCell ref="H206:I206"/>
    <mergeCell ref="B97:C97"/>
    <mergeCell ref="A107:I107"/>
    <mergeCell ref="A183:D183"/>
    <mergeCell ref="H183:I183"/>
    <mergeCell ref="A17:I17"/>
    <mergeCell ref="A18:I18"/>
    <mergeCell ref="A104:I104"/>
    <mergeCell ref="A319:I368"/>
    <mergeCell ref="A297:I297"/>
    <mergeCell ref="A231:C231"/>
    <mergeCell ref="H236:I236"/>
    <mergeCell ref="A295:I295"/>
    <mergeCell ref="H237:I237"/>
    <mergeCell ref="A237:D237"/>
    <mergeCell ref="A236:D236"/>
    <mergeCell ref="F308:I308"/>
    <mergeCell ref="A298:I298"/>
    <mergeCell ref="A302:I302"/>
    <mergeCell ref="A305:I305"/>
    <mergeCell ref="A230:C230"/>
    <mergeCell ref="B98:C98"/>
    <mergeCell ref="A127:D127"/>
    <mergeCell ref="H127:I127"/>
    <mergeCell ref="A163:D163"/>
    <mergeCell ref="A182:I182"/>
    <mergeCell ref="A181:D181"/>
    <mergeCell ref="B100:C100"/>
    <mergeCell ref="A105:I105"/>
    <mergeCell ref="G163:G165"/>
    <mergeCell ref="H184:I184"/>
    <mergeCell ref="A299:I299"/>
    <mergeCell ref="A300:I300"/>
    <mergeCell ref="A301:I301"/>
    <mergeCell ref="G188:G189"/>
    <mergeCell ref="G193:G194"/>
    <mergeCell ref="G190:I190"/>
    <mergeCell ref="A184:D184"/>
    <mergeCell ref="G197:I197"/>
    <mergeCell ref="A204:B204"/>
    <mergeCell ref="A234:D234"/>
    <mergeCell ref="A207:D207"/>
    <mergeCell ref="H207:I207"/>
    <mergeCell ref="A206:D206"/>
    <mergeCell ref="A205:I205"/>
  </mergeCells>
  <phoneticPr fontId="43" type="noConversion"/>
  <hyperlinks>
    <hyperlink ref="F39" r:id="rId1" xr:uid="{00000000-0004-0000-0100-000000000000}"/>
    <hyperlink ref="F40" r:id="rId2" xr:uid="{00000000-0004-0000-0100-000001000000}"/>
  </hyperlinks>
  <printOptions horizontalCentered="1"/>
  <pageMargins left="0.51181102362204722" right="0.51181102362204722" top="0.59055118110236227" bottom="0.59055118110236227" header="0.39370078740157483" footer="0.39370078740157483"/>
  <pageSetup paperSize="9" scale="97" orientation="portrait" horizontalDpi="300" verticalDpi="300" r:id="rId3"/>
  <headerFooter alignWithMargins="0">
    <oddFooter>&amp;C&amp;8Page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6"/>
  <sheetViews>
    <sheetView showGridLines="0" view="pageBreakPreview" zoomScaleSheetLayoutView="100" workbookViewId="0">
      <selection activeCell="F11" sqref="F11"/>
    </sheetView>
  </sheetViews>
  <sheetFormatPr defaultColWidth="11.44140625" defaultRowHeight="13.2" x14ac:dyDescent="0.25"/>
  <cols>
    <col min="1" max="3" width="5.6640625" style="1" customWidth="1"/>
    <col min="4" max="4" width="5.6640625" style="2" customWidth="1"/>
    <col min="5" max="5" width="38.33203125" style="1" customWidth="1"/>
    <col min="6" max="8" width="23.33203125" style="1" customWidth="1"/>
    <col min="9" max="16384" width="11.44140625" style="1"/>
  </cols>
  <sheetData>
    <row r="1" spans="1:10" s="269" customFormat="1" ht="5.0999999999999996" customHeight="1" x14ac:dyDescent="0.25">
      <c r="D1" s="2"/>
    </row>
    <row r="2" spans="1:10" ht="30" customHeight="1" x14ac:dyDescent="0.25">
      <c r="A2" s="726" t="s">
        <v>364</v>
      </c>
      <c r="B2" s="726"/>
      <c r="C2" s="726"/>
      <c r="D2" s="726"/>
      <c r="E2" s="726"/>
      <c r="F2" s="726"/>
      <c r="G2" s="726"/>
      <c r="H2" s="726"/>
    </row>
    <row r="3" spans="1:10" ht="15" customHeight="1" x14ac:dyDescent="0.25">
      <c r="A3" s="247"/>
      <c r="B3" s="247"/>
      <c r="C3" s="247"/>
      <c r="D3" s="247"/>
      <c r="E3" s="247"/>
      <c r="F3" s="247"/>
      <c r="G3" s="247"/>
      <c r="H3" s="247"/>
    </row>
    <row r="4" spans="1:10" s="86" customFormat="1" ht="20.100000000000001" customHeight="1" x14ac:dyDescent="0.25">
      <c r="A4" s="727" t="s">
        <v>29</v>
      </c>
      <c r="B4" s="727"/>
      <c r="C4" s="727"/>
      <c r="D4" s="727"/>
      <c r="E4" s="727"/>
      <c r="F4" s="727"/>
      <c r="G4" s="728"/>
      <c r="H4" s="728"/>
    </row>
    <row r="5" spans="1:10" ht="30" customHeight="1" thickBot="1" x14ac:dyDescent="0.3">
      <c r="A5" s="714" t="s">
        <v>18</v>
      </c>
      <c r="B5" s="715"/>
      <c r="C5" s="715"/>
      <c r="D5" s="715"/>
      <c r="E5" s="715"/>
      <c r="F5" s="91" t="s">
        <v>361</v>
      </c>
      <c r="G5" s="91" t="s">
        <v>362</v>
      </c>
      <c r="H5" s="91" t="s">
        <v>363</v>
      </c>
      <c r="I5" s="3"/>
    </row>
    <row r="6" spans="1:10" ht="20.100000000000001" customHeight="1" thickTop="1" x14ac:dyDescent="0.25">
      <c r="A6" s="731" t="s">
        <v>30</v>
      </c>
      <c r="B6" s="732"/>
      <c r="C6" s="732"/>
      <c r="D6" s="732"/>
      <c r="E6" s="733"/>
      <c r="F6" s="326">
        <f>F7+F8</f>
        <v>8155900</v>
      </c>
      <c r="G6" s="326">
        <f>G7+G8</f>
        <v>8319018</v>
      </c>
      <c r="H6" s="326">
        <f>H7+H8</f>
        <v>8485398.3599999994</v>
      </c>
      <c r="I6" s="4"/>
    </row>
    <row r="7" spans="1:10" ht="17.399999999999999" customHeight="1" x14ac:dyDescent="0.25">
      <c r="A7" s="723" t="s">
        <v>0</v>
      </c>
      <c r="B7" s="724"/>
      <c r="C7" s="724"/>
      <c r="D7" s="724"/>
      <c r="E7" s="725"/>
      <c r="F7" s="92">
        <f>'PLAN PRIHODA'!D25+'PLAN PRIHODA'!E25+'PLAN PRIHODA'!F25+'PLAN PRIHODA'!G25+'PLAN PRIHODA'!H25</f>
        <v>8155900</v>
      </c>
      <c r="G7" s="92">
        <f>F7*1.02</f>
        <v>8319018</v>
      </c>
      <c r="H7" s="92">
        <f>G7*1.02</f>
        <v>8485398.3599999994</v>
      </c>
    </row>
    <row r="8" spans="1:10" ht="17.399999999999999" customHeight="1" x14ac:dyDescent="0.25">
      <c r="A8" s="729" t="s">
        <v>1</v>
      </c>
      <c r="B8" s="725"/>
      <c r="C8" s="725"/>
      <c r="D8" s="725"/>
      <c r="E8" s="725"/>
      <c r="F8" s="92">
        <f>'PLAN PRIHODA'!I25</f>
        <v>0</v>
      </c>
      <c r="G8" s="92">
        <f>F8</f>
        <v>0</v>
      </c>
      <c r="H8" s="92">
        <f>G8</f>
        <v>0</v>
      </c>
    </row>
    <row r="9" spans="1:10" ht="20.100000000000001" customHeight="1" x14ac:dyDescent="0.25">
      <c r="A9" s="734" t="s">
        <v>31</v>
      </c>
      <c r="B9" s="735"/>
      <c r="C9" s="735"/>
      <c r="D9" s="735"/>
      <c r="E9" s="736"/>
      <c r="F9" s="327">
        <f>F10+F11</f>
        <v>8155900</v>
      </c>
      <c r="G9" s="327">
        <f>G10+G11</f>
        <v>8319018</v>
      </c>
      <c r="H9" s="327">
        <f>H10+H11</f>
        <v>8485398.3599999994</v>
      </c>
    </row>
    <row r="10" spans="1:10" ht="17.399999999999999" customHeight="1" x14ac:dyDescent="0.25">
      <c r="A10" s="730" t="s">
        <v>2</v>
      </c>
      <c r="B10" s="724"/>
      <c r="C10" s="724"/>
      <c r="D10" s="724"/>
      <c r="E10" s="724"/>
      <c r="F10" s="93">
        <f>'PLAN RASHODA I IZDATAKA'!C6+'PLAN RASHODA I IZDATAKA'!C31+'PLAN RASHODA I IZDATAKA'!C64+'PLAN RASHODA I IZDATAKA'!C86</f>
        <v>8143400</v>
      </c>
      <c r="G10" s="93">
        <f>F10*1.02</f>
        <v>8306268</v>
      </c>
      <c r="H10" s="93">
        <f>G10*1.02</f>
        <v>8472393.3599999994</v>
      </c>
    </row>
    <row r="11" spans="1:10" ht="17.399999999999999" customHeight="1" x14ac:dyDescent="0.25">
      <c r="A11" s="729" t="s">
        <v>3</v>
      </c>
      <c r="B11" s="725"/>
      <c r="C11" s="725"/>
      <c r="D11" s="725"/>
      <c r="E11" s="725"/>
      <c r="F11" s="93">
        <f>'PLAN RASHODA I IZDATAKA'!C79+'PLAN RASHODA I IZDATAKA'!C56</f>
        <v>12500</v>
      </c>
      <c r="G11" s="93">
        <f>F11*1.02</f>
        <v>12750</v>
      </c>
      <c r="H11" s="93">
        <f>G11*1.02</f>
        <v>13005</v>
      </c>
      <c r="J11" s="475"/>
    </row>
    <row r="12" spans="1:10" ht="20.100000000000001" customHeight="1" x14ac:dyDescent="0.25">
      <c r="A12" s="721" t="s">
        <v>4</v>
      </c>
      <c r="B12" s="722"/>
      <c r="C12" s="722"/>
      <c r="D12" s="722"/>
      <c r="E12" s="722"/>
      <c r="F12" s="328">
        <f>+F6-F9</f>
        <v>0</v>
      </c>
      <c r="G12" s="328">
        <f>+G6-G9</f>
        <v>0</v>
      </c>
      <c r="H12" s="328">
        <f>+H6-H9</f>
        <v>0</v>
      </c>
    </row>
    <row r="13" spans="1:10" ht="12.6" customHeight="1" x14ac:dyDescent="0.25">
      <c r="A13" s="737"/>
      <c r="B13" s="712"/>
      <c r="C13" s="712"/>
      <c r="D13" s="712"/>
      <c r="E13" s="712"/>
      <c r="F13" s="713"/>
      <c r="G13" s="713"/>
      <c r="H13" s="713"/>
    </row>
    <row r="14" spans="1:10" ht="32.1" customHeight="1" thickBot="1" x14ac:dyDescent="0.3">
      <c r="A14" s="714" t="s">
        <v>18</v>
      </c>
      <c r="B14" s="715"/>
      <c r="C14" s="715"/>
      <c r="D14" s="715"/>
      <c r="E14" s="715"/>
      <c r="F14" s="91" t="s">
        <v>361</v>
      </c>
      <c r="G14" s="91" t="s">
        <v>362</v>
      </c>
      <c r="H14" s="91" t="s">
        <v>363</v>
      </c>
    </row>
    <row r="15" spans="1:10" s="452" customFormat="1" ht="20.100000000000001" customHeight="1" thickTop="1" x14ac:dyDescent="0.25">
      <c r="A15" s="716" t="s">
        <v>251</v>
      </c>
      <c r="B15" s="717"/>
      <c r="C15" s="717"/>
      <c r="D15" s="717"/>
      <c r="E15" s="718"/>
      <c r="F15" s="456">
        <v>0</v>
      </c>
      <c r="G15" s="456">
        <v>0</v>
      </c>
      <c r="H15" s="456">
        <v>0</v>
      </c>
    </row>
    <row r="16" spans="1:10" ht="20.100000000000001" customHeight="1" x14ac:dyDescent="0.25">
      <c r="A16" s="708" t="s">
        <v>5</v>
      </c>
      <c r="B16" s="709"/>
      <c r="C16" s="709"/>
      <c r="D16" s="709"/>
      <c r="E16" s="710"/>
      <c r="F16" s="329">
        <v>0</v>
      </c>
      <c r="G16" s="329">
        <v>0</v>
      </c>
      <c r="H16" s="330">
        <v>0</v>
      </c>
    </row>
    <row r="17" spans="1:8" s="87" customFormat="1" ht="20.100000000000001" customHeight="1" x14ac:dyDescent="0.25">
      <c r="A17" s="711"/>
      <c r="B17" s="712"/>
      <c r="C17" s="712"/>
      <c r="D17" s="712"/>
      <c r="E17" s="712"/>
      <c r="F17" s="713"/>
      <c r="G17" s="713"/>
      <c r="H17" s="713"/>
    </row>
    <row r="18" spans="1:8" s="87" customFormat="1" ht="30" customHeight="1" thickBot="1" x14ac:dyDescent="0.3">
      <c r="A18" s="714" t="s">
        <v>18</v>
      </c>
      <c r="B18" s="715"/>
      <c r="C18" s="715"/>
      <c r="D18" s="715"/>
      <c r="E18" s="715"/>
      <c r="F18" s="91" t="s">
        <v>361</v>
      </c>
      <c r="G18" s="91" t="s">
        <v>362</v>
      </c>
      <c r="H18" s="91" t="s">
        <v>363</v>
      </c>
    </row>
    <row r="19" spans="1:8" s="87" customFormat="1" ht="17.399999999999999" customHeight="1" thickTop="1" x14ac:dyDescent="0.25">
      <c r="A19" s="740" t="s">
        <v>6</v>
      </c>
      <c r="B19" s="741"/>
      <c r="C19" s="741"/>
      <c r="D19" s="741"/>
      <c r="E19" s="741"/>
      <c r="F19" s="94">
        <v>0</v>
      </c>
      <c r="G19" s="94">
        <v>0</v>
      </c>
      <c r="H19" s="94">
        <v>0</v>
      </c>
    </row>
    <row r="20" spans="1:8" s="87" customFormat="1" ht="17.399999999999999" customHeight="1" x14ac:dyDescent="0.25">
      <c r="A20" s="723" t="s">
        <v>7</v>
      </c>
      <c r="B20" s="724"/>
      <c r="C20" s="724"/>
      <c r="D20" s="724"/>
      <c r="E20" s="724"/>
      <c r="F20" s="92">
        <v>0</v>
      </c>
      <c r="G20" s="92">
        <v>0</v>
      </c>
      <c r="H20" s="92">
        <v>0</v>
      </c>
    </row>
    <row r="21" spans="1:8" s="87" customFormat="1" ht="20.100000000000001" customHeight="1" x14ac:dyDescent="0.25">
      <c r="A21" s="742" t="s">
        <v>8</v>
      </c>
      <c r="B21" s="743"/>
      <c r="C21" s="743"/>
      <c r="D21" s="743"/>
      <c r="E21" s="743"/>
      <c r="F21" s="331">
        <v>0</v>
      </c>
      <c r="G21" s="331">
        <v>0</v>
      </c>
      <c r="H21" s="331">
        <v>0</v>
      </c>
    </row>
    <row r="22" spans="1:8" s="87" customFormat="1" ht="12.6" customHeight="1" x14ac:dyDescent="0.25">
      <c r="A22" s="95"/>
      <c r="B22" s="96"/>
      <c r="C22" s="97"/>
      <c r="D22" s="97"/>
      <c r="E22" s="96"/>
      <c r="F22" s="98"/>
      <c r="G22" s="98"/>
      <c r="H22" s="98"/>
    </row>
    <row r="23" spans="1:8" s="87" customFormat="1" ht="20.100000000000001" customHeight="1" x14ac:dyDescent="0.25">
      <c r="A23" s="738" t="s">
        <v>9</v>
      </c>
      <c r="B23" s="739"/>
      <c r="C23" s="739"/>
      <c r="D23" s="739"/>
      <c r="E23" s="739"/>
      <c r="F23" s="332">
        <f>SUM(F12,F16,F21)</f>
        <v>0</v>
      </c>
      <c r="G23" s="332">
        <f>SUM(G12,G16,G21)</f>
        <v>0</v>
      </c>
      <c r="H23" s="332">
        <f>SUM(H12,H16,H21)</f>
        <v>0</v>
      </c>
    </row>
    <row r="24" spans="1:8" s="87" customFormat="1" ht="9.9" customHeight="1" x14ac:dyDescent="0.25">
      <c r="A24" s="88"/>
      <c r="B24" s="89"/>
      <c r="C24" s="89"/>
      <c r="D24" s="89"/>
      <c r="E24" s="89"/>
      <c r="F24" s="90"/>
      <c r="G24" s="90"/>
      <c r="H24" s="90"/>
    </row>
    <row r="25" spans="1:8" ht="24.9" customHeight="1" x14ac:dyDescent="0.25">
      <c r="A25" s="453" t="s">
        <v>252</v>
      </c>
      <c r="C25" s="719" t="s">
        <v>253</v>
      </c>
      <c r="D25" s="720"/>
      <c r="E25" s="720"/>
      <c r="F25" s="720"/>
      <c r="G25" s="720"/>
      <c r="H25" s="720"/>
    </row>
    <row r="26" spans="1:8" ht="5.0999999999999996" customHeight="1" x14ac:dyDescent="0.25"/>
  </sheetData>
  <mergeCells count="21">
    <mergeCell ref="C25:H25"/>
    <mergeCell ref="A12:E12"/>
    <mergeCell ref="A7:E7"/>
    <mergeCell ref="A2:H2"/>
    <mergeCell ref="A4:H4"/>
    <mergeCell ref="A8:E8"/>
    <mergeCell ref="A10:E10"/>
    <mergeCell ref="A11:E11"/>
    <mergeCell ref="A6:E6"/>
    <mergeCell ref="A5:E5"/>
    <mergeCell ref="A9:E9"/>
    <mergeCell ref="A13:H13"/>
    <mergeCell ref="A23:E23"/>
    <mergeCell ref="A19:E19"/>
    <mergeCell ref="A20:E20"/>
    <mergeCell ref="A21:E21"/>
    <mergeCell ref="A16:E16"/>
    <mergeCell ref="A17:H17"/>
    <mergeCell ref="A14:E14"/>
    <mergeCell ref="A18:E18"/>
    <mergeCell ref="A15:E15"/>
  </mergeCells>
  <phoneticPr fontId="0" type="noConversion"/>
  <printOptions horizontalCentered="1" verticalCentered="1"/>
  <pageMargins left="0.78740157480314965" right="0.78740157480314965" top="0.78740157480314965" bottom="0.78740157480314965" header="0.31496062992125984" footer="0.31496062992125984"/>
  <pageSetup paperSize="9" scale="96"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69"/>
  <sheetViews>
    <sheetView showGridLines="0" view="pageBreakPreview" zoomScale="90" zoomScaleNormal="86" zoomScaleSheetLayoutView="90" workbookViewId="0">
      <selection activeCell="O24" sqref="O24"/>
    </sheetView>
  </sheetViews>
  <sheetFormatPr defaultColWidth="11.44140625" defaultRowHeight="11.4" x14ac:dyDescent="0.25"/>
  <cols>
    <col min="1" max="1" width="7" style="48" customWidth="1"/>
    <col min="2" max="2" width="52.6640625" style="48" customWidth="1"/>
    <col min="3" max="3" width="8.33203125" style="48" customWidth="1"/>
    <col min="4" max="5" width="12.44140625" style="48" customWidth="1"/>
    <col min="6" max="6" width="10.6640625" style="71" customWidth="1"/>
    <col min="7" max="8" width="12.44140625" style="48" customWidth="1"/>
    <col min="9" max="9" width="13.44140625" style="48" customWidth="1"/>
    <col min="10" max="10" width="11.6640625" style="48" customWidth="1"/>
    <col min="11" max="11" width="7.88671875" style="48" customWidth="1"/>
    <col min="12" max="12" width="14.33203125" style="48" customWidth="1"/>
    <col min="13" max="13" width="7.88671875" style="48" customWidth="1"/>
    <col min="14" max="16384" width="11.44140625" style="48"/>
  </cols>
  <sheetData>
    <row r="1" spans="1:12" ht="24.9" customHeight="1" x14ac:dyDescent="0.25"/>
    <row r="2" spans="1:12" ht="22.5" customHeight="1" x14ac:dyDescent="0.25">
      <c r="B2" s="726" t="s">
        <v>10</v>
      </c>
      <c r="C2" s="726"/>
      <c r="D2" s="726"/>
      <c r="E2" s="726"/>
      <c r="F2" s="726"/>
      <c r="G2" s="726"/>
      <c r="H2" s="726"/>
      <c r="I2" s="726"/>
      <c r="J2" s="726"/>
    </row>
    <row r="3" spans="1:12" s="73" customFormat="1" ht="9.9" customHeight="1" x14ac:dyDescent="0.25">
      <c r="A3" s="72"/>
      <c r="B3" s="72"/>
      <c r="C3" s="72"/>
      <c r="J3" s="74" t="s">
        <v>11</v>
      </c>
    </row>
    <row r="4" spans="1:12" s="73" customFormat="1" ht="24.9" customHeight="1" x14ac:dyDescent="0.25">
      <c r="A4" s="366"/>
      <c r="B4" s="375" t="s">
        <v>12</v>
      </c>
      <c r="C4" s="744" t="s">
        <v>384</v>
      </c>
      <c r="D4" s="756" t="s">
        <v>280</v>
      </c>
      <c r="E4" s="757"/>
      <c r="F4" s="757"/>
      <c r="G4" s="757"/>
      <c r="H4" s="757"/>
      <c r="I4" s="757"/>
      <c r="J4" s="757"/>
    </row>
    <row r="5" spans="1:12" s="73" customFormat="1" ht="80.099999999999994" customHeight="1" x14ac:dyDescent="0.25">
      <c r="A5" s="762" t="s">
        <v>208</v>
      </c>
      <c r="B5" s="763"/>
      <c r="C5" s="745"/>
      <c r="D5" s="256" t="s">
        <v>13</v>
      </c>
      <c r="E5" s="256" t="s">
        <v>211</v>
      </c>
      <c r="F5" s="256" t="s">
        <v>393</v>
      </c>
      <c r="G5" s="256" t="s">
        <v>14</v>
      </c>
      <c r="H5" s="256" t="s">
        <v>15</v>
      </c>
      <c r="I5" s="256" t="s">
        <v>210</v>
      </c>
      <c r="J5" s="256" t="s">
        <v>16</v>
      </c>
    </row>
    <row r="6" spans="1:12" s="73" customFormat="1" ht="14.4" customHeight="1" x14ac:dyDescent="0.25">
      <c r="A6" s="367">
        <v>636121</v>
      </c>
      <c r="B6" s="766" t="s">
        <v>203</v>
      </c>
      <c r="C6" s="748" t="s">
        <v>385</v>
      </c>
      <c r="D6" s="749">
        <v>0</v>
      </c>
      <c r="E6" s="749">
        <v>0</v>
      </c>
      <c r="F6" s="749">
        <v>0</v>
      </c>
      <c r="G6" s="749">
        <f>'PLAN RASHODA I IZDATAKA'!G8+'PLAN RASHODA I IZDATAKA'!G12+'PLAN RASHODA I IZDATAKA'!G28</f>
        <v>6076000</v>
      </c>
      <c r="H6" s="749">
        <v>0</v>
      </c>
      <c r="I6" s="749">
        <v>0</v>
      </c>
      <c r="J6" s="749">
        <v>0</v>
      </c>
    </row>
    <row r="7" spans="1:12" s="73" customFormat="1" ht="14.4" customHeight="1" x14ac:dyDescent="0.25">
      <c r="A7" s="368"/>
      <c r="B7" s="761"/>
      <c r="C7" s="747"/>
      <c r="D7" s="750"/>
      <c r="E7" s="750"/>
      <c r="F7" s="750"/>
      <c r="G7" s="750"/>
      <c r="H7" s="750"/>
      <c r="I7" s="750"/>
      <c r="J7" s="750"/>
    </row>
    <row r="8" spans="1:12" s="73" customFormat="1" ht="14.4" customHeight="1" x14ac:dyDescent="0.25">
      <c r="A8" s="367">
        <v>636122</v>
      </c>
      <c r="B8" s="760" t="s">
        <v>217</v>
      </c>
      <c r="C8" s="746" t="s">
        <v>385</v>
      </c>
      <c r="D8" s="749">
        <v>0</v>
      </c>
      <c r="E8" s="749">
        <v>0</v>
      </c>
      <c r="F8" s="749">
        <v>0</v>
      </c>
      <c r="G8" s="749">
        <f>'PLAN RASHODA I IZDATAKA'!G10</f>
        <v>221000</v>
      </c>
      <c r="H8" s="749">
        <v>0</v>
      </c>
      <c r="I8" s="749">
        <v>0</v>
      </c>
      <c r="J8" s="749">
        <v>0</v>
      </c>
    </row>
    <row r="9" spans="1:12" s="73" customFormat="1" ht="14.4" customHeight="1" x14ac:dyDescent="0.25">
      <c r="A9" s="368"/>
      <c r="B9" s="761"/>
      <c r="C9" s="747"/>
      <c r="D9" s="750"/>
      <c r="E9" s="750"/>
      <c r="F9" s="750"/>
      <c r="G9" s="750"/>
      <c r="H9" s="750"/>
      <c r="I9" s="750"/>
      <c r="J9" s="750"/>
      <c r="L9" s="255"/>
    </row>
    <row r="10" spans="1:12" s="73" customFormat="1" ht="14.4" customHeight="1" x14ac:dyDescent="0.25">
      <c r="A10" s="367">
        <v>636123</v>
      </c>
      <c r="B10" s="760" t="s">
        <v>218</v>
      </c>
      <c r="C10" s="746" t="s">
        <v>385</v>
      </c>
      <c r="D10" s="749">
        <v>0</v>
      </c>
      <c r="E10" s="749">
        <v>0</v>
      </c>
      <c r="F10" s="749">
        <v>0</v>
      </c>
      <c r="G10" s="749">
        <f>'PLAN RASHODA I IZDATAKA'!G16</f>
        <v>110000</v>
      </c>
      <c r="H10" s="749">
        <v>0</v>
      </c>
      <c r="I10" s="749">
        <v>0</v>
      </c>
      <c r="J10" s="749">
        <v>0</v>
      </c>
    </row>
    <row r="11" spans="1:12" s="73" customFormat="1" ht="14.4" customHeight="1" x14ac:dyDescent="0.25">
      <c r="A11" s="368"/>
      <c r="B11" s="761"/>
      <c r="C11" s="747"/>
      <c r="D11" s="750"/>
      <c r="E11" s="750"/>
      <c r="F11" s="750"/>
      <c r="G11" s="750"/>
      <c r="H11" s="750"/>
      <c r="I11" s="750"/>
      <c r="J11" s="750"/>
    </row>
    <row r="12" spans="1:12" s="73" customFormat="1" ht="14.4" customHeight="1" x14ac:dyDescent="0.25">
      <c r="A12" s="367">
        <v>636124</v>
      </c>
      <c r="B12" s="760" t="s">
        <v>209</v>
      </c>
      <c r="C12" s="746" t="s">
        <v>385</v>
      </c>
      <c r="D12" s="749">
        <v>0</v>
      </c>
      <c r="E12" s="749">
        <v>0</v>
      </c>
      <c r="F12" s="749">
        <v>0</v>
      </c>
      <c r="G12" s="749">
        <f>'PLAN RASHODA I IZDATAKA'!G18+'PLAN RASHODA I IZDATAKA'!G19+'PLAN RASHODA I IZDATAKA'!G21+'PLAN RASHODA I IZDATAKA'!G22+'PLAN RASHODA I IZDATAKA'!G25</f>
        <v>274750</v>
      </c>
      <c r="H12" s="749">
        <v>0</v>
      </c>
      <c r="I12" s="749">
        <v>0</v>
      </c>
      <c r="J12" s="749">
        <v>0</v>
      </c>
    </row>
    <row r="13" spans="1:12" s="73" customFormat="1" ht="14.4" customHeight="1" x14ac:dyDescent="0.25">
      <c r="A13" s="368"/>
      <c r="B13" s="761"/>
      <c r="C13" s="747"/>
      <c r="D13" s="753"/>
      <c r="E13" s="753"/>
      <c r="F13" s="753"/>
      <c r="G13" s="753"/>
      <c r="H13" s="753"/>
      <c r="I13" s="753"/>
      <c r="J13" s="753"/>
    </row>
    <row r="14" spans="1:12" s="73" customFormat="1" ht="14.4" customHeight="1" x14ac:dyDescent="0.25">
      <c r="A14" s="367">
        <v>636125</v>
      </c>
      <c r="B14" s="760" t="s">
        <v>219</v>
      </c>
      <c r="C14" s="746" t="s">
        <v>385</v>
      </c>
      <c r="D14" s="749">
        <v>0</v>
      </c>
      <c r="E14" s="749">
        <v>0</v>
      </c>
      <c r="F14" s="749">
        <v>0</v>
      </c>
      <c r="G14" s="749">
        <f>'PLAN RASHODA I IZDATAKA'!G20+'PLAN RASHODA I IZDATAKA'!G29+'PLAN RASHODA I IZDATAKA'!G27+'PLAN RASHODA I IZDATAKA'!G24</f>
        <v>444500</v>
      </c>
      <c r="H14" s="749">
        <v>0</v>
      </c>
      <c r="I14" s="749">
        <v>0</v>
      </c>
      <c r="J14" s="749">
        <v>0</v>
      </c>
      <c r="L14" s="255"/>
    </row>
    <row r="15" spans="1:12" s="73" customFormat="1" ht="14.4" customHeight="1" x14ac:dyDescent="0.25">
      <c r="A15" s="368"/>
      <c r="B15" s="761"/>
      <c r="C15" s="747"/>
      <c r="D15" s="750"/>
      <c r="E15" s="750"/>
      <c r="F15" s="750"/>
      <c r="G15" s="750"/>
      <c r="H15" s="750"/>
      <c r="I15" s="750"/>
      <c r="J15" s="750"/>
      <c r="L15" s="255"/>
    </row>
    <row r="16" spans="1:12" s="73" customFormat="1" ht="14.4" customHeight="1" x14ac:dyDescent="0.25">
      <c r="A16" s="497">
        <v>63613</v>
      </c>
      <c r="B16" s="760" t="s">
        <v>204</v>
      </c>
      <c r="C16" s="746" t="s">
        <v>386</v>
      </c>
      <c r="D16" s="751">
        <v>0</v>
      </c>
      <c r="E16" s="751">
        <v>0</v>
      </c>
      <c r="F16" s="751">
        <v>0</v>
      </c>
      <c r="G16" s="751">
        <f>'PLAN RASHODA I IZDATAKA'!G63</f>
        <v>7000</v>
      </c>
      <c r="H16" s="751">
        <v>0</v>
      </c>
      <c r="I16" s="749">
        <v>0</v>
      </c>
      <c r="J16" s="749">
        <v>0</v>
      </c>
    </row>
    <row r="17" spans="1:12" s="73" customFormat="1" ht="14.4" customHeight="1" x14ac:dyDescent="0.25">
      <c r="A17" s="498"/>
      <c r="B17" s="761"/>
      <c r="C17" s="747"/>
      <c r="D17" s="752"/>
      <c r="E17" s="752"/>
      <c r="F17" s="752"/>
      <c r="G17" s="752"/>
      <c r="H17" s="752"/>
      <c r="I17" s="750"/>
      <c r="J17" s="750"/>
    </row>
    <row r="18" spans="1:12" s="73" customFormat="1" ht="24.9" customHeight="1" x14ac:dyDescent="0.25">
      <c r="A18" s="500">
        <v>63931</v>
      </c>
      <c r="B18" s="501" t="s">
        <v>283</v>
      </c>
      <c r="C18" s="607" t="s">
        <v>387</v>
      </c>
      <c r="D18" s="508">
        <v>0</v>
      </c>
      <c r="E18" s="508">
        <v>0</v>
      </c>
      <c r="F18" s="617">
        <v>0</v>
      </c>
      <c r="G18" s="508">
        <f>'PLAN RASHODA I IZDATAKA'!G89+'PLAN RASHODA I IZDATAKA'!G92+'PLAN RASHODA I IZDATAKA'!G95+'PLAN RASHODA I IZDATAKA'!G99+'PLAN RASHODA I IZDATAKA'!G102</f>
        <v>652395</v>
      </c>
      <c r="H18" s="508">
        <v>0</v>
      </c>
      <c r="I18" s="492">
        <v>0</v>
      </c>
      <c r="J18" s="492">
        <v>0</v>
      </c>
    </row>
    <row r="19" spans="1:12" s="73" customFormat="1" ht="20.100000000000001" customHeight="1" x14ac:dyDescent="0.25">
      <c r="A19" s="497">
        <v>66324</v>
      </c>
      <c r="B19" s="374" t="s">
        <v>205</v>
      </c>
      <c r="C19" s="607" t="s">
        <v>388</v>
      </c>
      <c r="D19" s="508">
        <v>0</v>
      </c>
      <c r="E19" s="508">
        <v>0</v>
      </c>
      <c r="F19" s="508">
        <v>0</v>
      </c>
      <c r="G19" s="508">
        <v>0</v>
      </c>
      <c r="H19" s="508">
        <f>'PLAN RASHODA I IZDATAKA'!H79</f>
        <v>2500</v>
      </c>
      <c r="I19" s="492">
        <v>0</v>
      </c>
      <c r="J19" s="492">
        <v>0</v>
      </c>
    </row>
    <row r="20" spans="1:12" s="73" customFormat="1" ht="14.4" customHeight="1" x14ac:dyDescent="0.25">
      <c r="A20" s="497">
        <v>671111</v>
      </c>
      <c r="B20" s="760" t="s">
        <v>206</v>
      </c>
      <c r="C20" s="746" t="s">
        <v>389</v>
      </c>
      <c r="D20" s="751">
        <f>'PLAN RASHODA I IZDATAKA'!C32+'PLAN RASHODA I IZDATAKA'!D90+'PLAN RASHODA I IZDATAKA'!D93+'PLAN RASHODA I IZDATAKA'!D96+'PLAN RASHODA I IZDATAKA'!D100+'PLAN RASHODA I IZDATAKA'!D103</f>
        <v>347755</v>
      </c>
      <c r="E20" s="751">
        <v>0</v>
      </c>
      <c r="F20" s="751">
        <v>0</v>
      </c>
      <c r="G20" s="751">
        <v>0</v>
      </c>
      <c r="H20" s="751">
        <v>0</v>
      </c>
      <c r="I20" s="749">
        <v>0</v>
      </c>
      <c r="J20" s="749">
        <v>0</v>
      </c>
      <c r="L20" s="255"/>
    </row>
    <row r="21" spans="1:12" s="73" customFormat="1" ht="14.1" customHeight="1" x14ac:dyDescent="0.25">
      <c r="A21" s="498"/>
      <c r="B21" s="761"/>
      <c r="C21" s="747"/>
      <c r="D21" s="752"/>
      <c r="E21" s="752"/>
      <c r="F21" s="752"/>
      <c r="G21" s="752"/>
      <c r="H21" s="752"/>
      <c r="I21" s="750"/>
      <c r="J21" s="750"/>
      <c r="L21" s="255"/>
    </row>
    <row r="22" spans="1:12" s="73" customFormat="1" ht="14.4" customHeight="1" x14ac:dyDescent="0.25">
      <c r="A22" s="497">
        <v>67121</v>
      </c>
      <c r="B22" s="760" t="s">
        <v>207</v>
      </c>
      <c r="C22" s="746" t="s">
        <v>389</v>
      </c>
      <c r="D22" s="751">
        <f>'PLAN RASHODA I IZDATAKA'!C56</f>
        <v>8500</v>
      </c>
      <c r="E22" s="751">
        <v>0</v>
      </c>
      <c r="F22" s="751">
        <v>0</v>
      </c>
      <c r="G22" s="751">
        <v>0</v>
      </c>
      <c r="H22" s="751">
        <v>0</v>
      </c>
      <c r="I22" s="749">
        <v>0</v>
      </c>
      <c r="J22" s="749">
        <v>0</v>
      </c>
    </row>
    <row r="23" spans="1:12" s="73" customFormat="1" ht="14.1" customHeight="1" x14ac:dyDescent="0.25">
      <c r="A23" s="498"/>
      <c r="B23" s="761"/>
      <c r="C23" s="747"/>
      <c r="D23" s="752"/>
      <c r="E23" s="752"/>
      <c r="F23" s="752"/>
      <c r="G23" s="752"/>
      <c r="H23" s="752"/>
      <c r="I23" s="750"/>
      <c r="J23" s="750"/>
    </row>
    <row r="24" spans="1:12" s="73" customFormat="1" ht="17.399999999999999" customHeight="1" x14ac:dyDescent="0.25">
      <c r="A24" s="499">
        <v>68311</v>
      </c>
      <c r="B24" s="370" t="s">
        <v>221</v>
      </c>
      <c r="C24" s="608" t="s">
        <v>390</v>
      </c>
      <c r="D24" s="509">
        <v>0</v>
      </c>
      <c r="E24" s="509">
        <f>'PLAN RASHODA I IZDATAKA'!E63</f>
        <v>11500</v>
      </c>
      <c r="F24" s="509">
        <v>0</v>
      </c>
      <c r="G24" s="509">
        <v>0</v>
      </c>
      <c r="H24" s="509">
        <v>0</v>
      </c>
      <c r="I24" s="257">
        <v>0</v>
      </c>
      <c r="J24" s="257">
        <v>0</v>
      </c>
    </row>
    <row r="25" spans="1:12" s="73" customFormat="1" ht="20.100000000000001" customHeight="1" x14ac:dyDescent="0.25">
      <c r="A25" s="764" t="s">
        <v>220</v>
      </c>
      <c r="B25" s="765"/>
      <c r="C25" s="609"/>
      <c r="D25" s="376">
        <f t="shared" ref="D25:J25" si="0">SUM(D6:D24)</f>
        <v>356255</v>
      </c>
      <c r="E25" s="376">
        <f t="shared" si="0"/>
        <v>11500</v>
      </c>
      <c r="F25" s="376">
        <f t="shared" si="0"/>
        <v>0</v>
      </c>
      <c r="G25" s="376">
        <f t="shared" si="0"/>
        <v>7785645</v>
      </c>
      <c r="H25" s="376">
        <f t="shared" si="0"/>
        <v>2500</v>
      </c>
      <c r="I25" s="376">
        <f t="shared" si="0"/>
        <v>0</v>
      </c>
      <c r="J25" s="376">
        <f t="shared" si="0"/>
        <v>0</v>
      </c>
    </row>
    <row r="26" spans="1:12" s="73" customFormat="1" ht="20.100000000000001" customHeight="1" x14ac:dyDescent="0.25">
      <c r="A26" s="764" t="s">
        <v>281</v>
      </c>
      <c r="B26" s="765"/>
      <c r="C26" s="609"/>
      <c r="D26" s="759">
        <f>D25+E25+F25+G25+H25+I25+J25</f>
        <v>8155900</v>
      </c>
      <c r="E26" s="759"/>
      <c r="F26" s="759"/>
      <c r="G26" s="759"/>
      <c r="H26" s="759"/>
      <c r="I26" s="759"/>
      <c r="J26" s="759"/>
      <c r="L26" s="255"/>
    </row>
    <row r="27" spans="1:12" ht="7.5" customHeight="1" x14ac:dyDescent="0.25">
      <c r="A27" s="45"/>
      <c r="B27" s="45"/>
      <c r="C27" s="610"/>
      <c r="D27" s="45"/>
      <c r="E27" s="45"/>
      <c r="F27" s="46"/>
      <c r="G27" s="47"/>
      <c r="J27" s="74"/>
    </row>
    <row r="28" spans="1:12" s="73" customFormat="1" ht="24.9" customHeight="1" x14ac:dyDescent="0.25">
      <c r="A28" s="366"/>
      <c r="B28" s="375" t="s">
        <v>12</v>
      </c>
      <c r="C28" s="744" t="s">
        <v>384</v>
      </c>
      <c r="D28" s="756" t="s">
        <v>308</v>
      </c>
      <c r="E28" s="757"/>
      <c r="F28" s="757"/>
      <c r="G28" s="757"/>
      <c r="H28" s="757"/>
      <c r="I28" s="757"/>
      <c r="J28" s="757"/>
    </row>
    <row r="29" spans="1:12" s="73" customFormat="1" ht="77.400000000000006" customHeight="1" x14ac:dyDescent="0.25">
      <c r="A29" s="762" t="s">
        <v>208</v>
      </c>
      <c r="B29" s="763"/>
      <c r="C29" s="745"/>
      <c r="D29" s="256" t="s">
        <v>13</v>
      </c>
      <c r="E29" s="256" t="s">
        <v>212</v>
      </c>
      <c r="F29" s="256" t="s">
        <v>393</v>
      </c>
      <c r="G29" s="256" t="s">
        <v>14</v>
      </c>
      <c r="H29" s="256" t="s">
        <v>15</v>
      </c>
      <c r="I29" s="256" t="s">
        <v>210</v>
      </c>
      <c r="J29" s="256" t="s">
        <v>16</v>
      </c>
    </row>
    <row r="30" spans="1:12" ht="15" customHeight="1" x14ac:dyDescent="0.25">
      <c r="A30" s="371">
        <v>63612</v>
      </c>
      <c r="B30" s="372" t="s">
        <v>213</v>
      </c>
      <c r="C30" s="611" t="s">
        <v>385</v>
      </c>
      <c r="D30" s="254">
        <v>0</v>
      </c>
      <c r="E30" s="85">
        <v>0</v>
      </c>
      <c r="F30" s="254">
        <v>0</v>
      </c>
      <c r="G30" s="254">
        <f>(G6+G8+G10+G12+G14)*1.02</f>
        <v>7268775</v>
      </c>
      <c r="H30" s="254">
        <v>0</v>
      </c>
      <c r="I30" s="254">
        <v>0</v>
      </c>
      <c r="J30" s="254">
        <v>0</v>
      </c>
    </row>
    <row r="31" spans="1:12" ht="15" customHeight="1" x14ac:dyDescent="0.25">
      <c r="A31" s="371">
        <v>63613</v>
      </c>
      <c r="B31" s="373" t="s">
        <v>214</v>
      </c>
      <c r="C31" s="612" t="s">
        <v>386</v>
      </c>
      <c r="D31" s="254">
        <v>0</v>
      </c>
      <c r="E31" s="85">
        <v>0</v>
      </c>
      <c r="F31" s="254">
        <v>0</v>
      </c>
      <c r="G31" s="254">
        <f>G16*1.02</f>
        <v>7140</v>
      </c>
      <c r="H31" s="254">
        <v>0</v>
      </c>
      <c r="I31" s="254">
        <v>0</v>
      </c>
      <c r="J31" s="254">
        <v>0</v>
      </c>
    </row>
    <row r="32" spans="1:12" ht="22.5" customHeight="1" x14ac:dyDescent="0.25">
      <c r="A32" s="502">
        <v>63931</v>
      </c>
      <c r="B32" s="503" t="s">
        <v>282</v>
      </c>
      <c r="C32" s="612" t="s">
        <v>387</v>
      </c>
      <c r="D32" s="254">
        <v>0</v>
      </c>
      <c r="E32" s="85">
        <v>0</v>
      </c>
      <c r="F32" s="254">
        <v>0</v>
      </c>
      <c r="G32" s="254">
        <f>G18*1.02</f>
        <v>665442.9</v>
      </c>
      <c r="H32" s="254">
        <v>0</v>
      </c>
      <c r="I32" s="254">
        <v>0</v>
      </c>
      <c r="J32" s="254">
        <v>0</v>
      </c>
    </row>
    <row r="33" spans="1:10" ht="15" customHeight="1" x14ac:dyDescent="0.25">
      <c r="A33" s="371">
        <v>66324</v>
      </c>
      <c r="B33" s="373" t="s">
        <v>205</v>
      </c>
      <c r="C33" s="612" t="s">
        <v>388</v>
      </c>
      <c r="D33" s="85">
        <v>0</v>
      </c>
      <c r="E33" s="85">
        <v>0</v>
      </c>
      <c r="F33" s="85">
        <v>0</v>
      </c>
      <c r="G33" s="85">
        <v>0</v>
      </c>
      <c r="H33" s="85">
        <f>H19*1.02</f>
        <v>2550</v>
      </c>
      <c r="I33" s="85">
        <v>0</v>
      </c>
      <c r="J33" s="85">
        <v>0</v>
      </c>
    </row>
    <row r="34" spans="1:10" ht="15" customHeight="1" x14ac:dyDescent="0.25">
      <c r="A34" s="367">
        <v>67111</v>
      </c>
      <c r="B34" s="374" t="s">
        <v>215</v>
      </c>
      <c r="C34" s="607" t="s">
        <v>389</v>
      </c>
      <c r="D34" s="85">
        <f>D20*1.02</f>
        <v>354710.10000000003</v>
      </c>
      <c r="E34" s="85">
        <v>0</v>
      </c>
      <c r="F34" s="85">
        <f>F20*1.02</f>
        <v>0</v>
      </c>
      <c r="G34" s="85">
        <v>0</v>
      </c>
      <c r="H34" s="85">
        <v>0</v>
      </c>
      <c r="I34" s="85">
        <v>0</v>
      </c>
      <c r="J34" s="85">
        <v>0</v>
      </c>
    </row>
    <row r="35" spans="1:10" ht="15" customHeight="1" x14ac:dyDescent="0.25">
      <c r="A35" s="367">
        <v>67121</v>
      </c>
      <c r="B35" s="374" t="s">
        <v>216</v>
      </c>
      <c r="C35" s="613" t="s">
        <v>389</v>
      </c>
      <c r="D35" s="85">
        <f>D22*1.02</f>
        <v>8670</v>
      </c>
      <c r="E35" s="85">
        <v>0</v>
      </c>
      <c r="F35" s="85">
        <v>0</v>
      </c>
      <c r="G35" s="85">
        <v>0</v>
      </c>
      <c r="H35" s="85">
        <v>0</v>
      </c>
      <c r="I35" s="85">
        <v>0</v>
      </c>
      <c r="J35" s="85">
        <v>0</v>
      </c>
    </row>
    <row r="36" spans="1:10" ht="15" customHeight="1" x14ac:dyDescent="0.25">
      <c r="A36" s="369">
        <v>68311</v>
      </c>
      <c r="B36" s="370" t="s">
        <v>221</v>
      </c>
      <c r="C36" s="614" t="s">
        <v>390</v>
      </c>
      <c r="D36" s="258">
        <v>0</v>
      </c>
      <c r="E36" s="258">
        <f>E24*1.02</f>
        <v>11730</v>
      </c>
      <c r="F36" s="258">
        <v>0</v>
      </c>
      <c r="G36" s="258">
        <v>0</v>
      </c>
      <c r="H36" s="258">
        <v>0</v>
      </c>
      <c r="I36" s="258">
        <v>0</v>
      </c>
      <c r="J36" s="258">
        <v>0</v>
      </c>
    </row>
    <row r="37" spans="1:10" s="73" customFormat="1" ht="17.399999999999999" customHeight="1" x14ac:dyDescent="0.25">
      <c r="A37" s="764" t="s">
        <v>220</v>
      </c>
      <c r="B37" s="765"/>
      <c r="C37" s="609"/>
      <c r="D37" s="376">
        <f t="shared" ref="D37:J37" si="1">SUM(D30:D36)</f>
        <v>363380.10000000003</v>
      </c>
      <c r="E37" s="376">
        <f t="shared" si="1"/>
        <v>11730</v>
      </c>
      <c r="F37" s="376">
        <f t="shared" si="1"/>
        <v>0</v>
      </c>
      <c r="G37" s="376">
        <f t="shared" si="1"/>
        <v>7941357.9000000004</v>
      </c>
      <c r="H37" s="376">
        <f t="shared" si="1"/>
        <v>2550</v>
      </c>
      <c r="I37" s="376">
        <f t="shared" si="1"/>
        <v>0</v>
      </c>
      <c r="J37" s="376">
        <f t="shared" si="1"/>
        <v>0</v>
      </c>
    </row>
    <row r="38" spans="1:10" s="73" customFormat="1" ht="17.399999999999999" customHeight="1" x14ac:dyDescent="0.25">
      <c r="A38" s="764" t="s">
        <v>309</v>
      </c>
      <c r="B38" s="765"/>
      <c r="C38" s="609"/>
      <c r="D38" s="759">
        <f>D37+E37+F37+G37+H37+I37+J37</f>
        <v>8319018</v>
      </c>
      <c r="E38" s="759"/>
      <c r="F38" s="759"/>
      <c r="G38" s="759"/>
      <c r="H38" s="759"/>
      <c r="I38" s="759"/>
      <c r="J38" s="759"/>
    </row>
    <row r="39" spans="1:10" ht="9.9" customHeight="1" x14ac:dyDescent="0.25">
      <c r="C39" s="615"/>
      <c r="F39" s="49"/>
      <c r="G39" s="50"/>
    </row>
    <row r="40" spans="1:10" s="73" customFormat="1" ht="24.9" customHeight="1" x14ac:dyDescent="0.25">
      <c r="A40" s="366"/>
      <c r="B40" s="375" t="s">
        <v>12</v>
      </c>
      <c r="C40" s="744" t="s">
        <v>384</v>
      </c>
      <c r="D40" s="756" t="s">
        <v>359</v>
      </c>
      <c r="E40" s="757"/>
      <c r="F40" s="757"/>
      <c r="G40" s="757"/>
      <c r="H40" s="757"/>
      <c r="I40" s="757"/>
      <c r="J40" s="757"/>
    </row>
    <row r="41" spans="1:10" s="73" customFormat="1" ht="77.400000000000006" customHeight="1" x14ac:dyDescent="0.25">
      <c r="A41" s="762" t="s">
        <v>208</v>
      </c>
      <c r="B41" s="763"/>
      <c r="C41" s="745"/>
      <c r="D41" s="256" t="s">
        <v>13</v>
      </c>
      <c r="E41" s="256" t="s">
        <v>212</v>
      </c>
      <c r="F41" s="256" t="s">
        <v>393</v>
      </c>
      <c r="G41" s="256" t="s">
        <v>14</v>
      </c>
      <c r="H41" s="256" t="s">
        <v>15</v>
      </c>
      <c r="I41" s="256" t="s">
        <v>210</v>
      </c>
      <c r="J41" s="256" t="s">
        <v>16</v>
      </c>
    </row>
    <row r="42" spans="1:10" ht="15" customHeight="1" x14ac:dyDescent="0.25">
      <c r="A42" s="371">
        <v>63612</v>
      </c>
      <c r="B42" s="372" t="s">
        <v>213</v>
      </c>
      <c r="C42" s="611" t="s">
        <v>385</v>
      </c>
      <c r="D42" s="254">
        <v>0</v>
      </c>
      <c r="E42" s="85">
        <v>0</v>
      </c>
      <c r="F42" s="254">
        <v>0</v>
      </c>
      <c r="G42" s="254">
        <f>G30*1.02</f>
        <v>7414150.5</v>
      </c>
      <c r="H42" s="254">
        <v>0</v>
      </c>
      <c r="I42" s="254">
        <v>0</v>
      </c>
      <c r="J42" s="254">
        <v>0</v>
      </c>
    </row>
    <row r="43" spans="1:10" ht="15" customHeight="1" x14ac:dyDescent="0.25">
      <c r="A43" s="371">
        <v>63613</v>
      </c>
      <c r="B43" s="373" t="s">
        <v>214</v>
      </c>
      <c r="C43" s="612" t="s">
        <v>386</v>
      </c>
      <c r="D43" s="254">
        <v>0</v>
      </c>
      <c r="E43" s="85">
        <v>0</v>
      </c>
      <c r="F43" s="254">
        <v>0</v>
      </c>
      <c r="G43" s="254">
        <f>G31*1.02</f>
        <v>7282.8</v>
      </c>
      <c r="H43" s="254">
        <v>0</v>
      </c>
      <c r="I43" s="254">
        <v>0</v>
      </c>
      <c r="J43" s="254">
        <v>0</v>
      </c>
    </row>
    <row r="44" spans="1:10" ht="22.5" customHeight="1" x14ac:dyDescent="0.25">
      <c r="A44" s="502">
        <v>63931</v>
      </c>
      <c r="B44" s="503" t="s">
        <v>282</v>
      </c>
      <c r="C44" s="612" t="s">
        <v>387</v>
      </c>
      <c r="D44" s="254">
        <v>0</v>
      </c>
      <c r="E44" s="85">
        <v>0</v>
      </c>
      <c r="F44" s="254">
        <v>0</v>
      </c>
      <c r="G44" s="254">
        <f>G32*1.02</f>
        <v>678751.75800000003</v>
      </c>
      <c r="H44" s="254">
        <v>0</v>
      </c>
      <c r="I44" s="254">
        <v>0</v>
      </c>
      <c r="J44" s="254">
        <v>0</v>
      </c>
    </row>
    <row r="45" spans="1:10" ht="15" customHeight="1" x14ac:dyDescent="0.25">
      <c r="A45" s="371">
        <v>66324</v>
      </c>
      <c r="B45" s="373" t="s">
        <v>205</v>
      </c>
      <c r="C45" s="612" t="s">
        <v>388</v>
      </c>
      <c r="D45" s="254">
        <v>0</v>
      </c>
      <c r="E45" s="254">
        <v>0</v>
      </c>
      <c r="F45" s="254">
        <v>0</v>
      </c>
      <c r="G45" s="254">
        <v>0</v>
      </c>
      <c r="H45" s="254">
        <f>H33*1.02</f>
        <v>2601</v>
      </c>
      <c r="I45" s="254">
        <v>0</v>
      </c>
      <c r="J45" s="85">
        <v>0</v>
      </c>
    </row>
    <row r="46" spans="1:10" ht="15" customHeight="1" x14ac:dyDescent="0.25">
      <c r="A46" s="367">
        <v>67111</v>
      </c>
      <c r="B46" s="374" t="s">
        <v>215</v>
      </c>
      <c r="C46" s="607" t="s">
        <v>389</v>
      </c>
      <c r="D46" s="254">
        <f>D34*1.02</f>
        <v>361804.30200000003</v>
      </c>
      <c r="E46" s="254">
        <v>0</v>
      </c>
      <c r="F46" s="254">
        <f>F34*1.02</f>
        <v>0</v>
      </c>
      <c r="G46" s="254">
        <v>0</v>
      </c>
      <c r="H46" s="254">
        <v>0</v>
      </c>
      <c r="I46" s="254">
        <v>0</v>
      </c>
      <c r="J46" s="85">
        <v>0</v>
      </c>
    </row>
    <row r="47" spans="1:10" ht="15" customHeight="1" x14ac:dyDescent="0.25">
      <c r="A47" s="367">
        <v>67121</v>
      </c>
      <c r="B47" s="374" t="s">
        <v>216</v>
      </c>
      <c r="C47" s="613" t="s">
        <v>389</v>
      </c>
      <c r="D47" s="254">
        <f>D35*1.02</f>
        <v>8843.4</v>
      </c>
      <c r="E47" s="85">
        <v>0</v>
      </c>
      <c r="F47" s="85">
        <v>0</v>
      </c>
      <c r="G47" s="85">
        <v>0</v>
      </c>
      <c r="H47" s="85">
        <v>0</v>
      </c>
      <c r="I47" s="85">
        <v>0</v>
      </c>
      <c r="J47" s="85">
        <v>0</v>
      </c>
    </row>
    <row r="48" spans="1:10" ht="15" customHeight="1" x14ac:dyDescent="0.25">
      <c r="A48" s="369">
        <v>68311</v>
      </c>
      <c r="B48" s="370" t="s">
        <v>221</v>
      </c>
      <c r="C48" s="614" t="s">
        <v>390</v>
      </c>
      <c r="D48" s="258">
        <v>0</v>
      </c>
      <c r="E48" s="258">
        <f>E36*1.02</f>
        <v>11964.6</v>
      </c>
      <c r="F48" s="258">
        <v>0</v>
      </c>
      <c r="G48" s="258">
        <v>0</v>
      </c>
      <c r="H48" s="258">
        <v>0</v>
      </c>
      <c r="I48" s="258">
        <v>0</v>
      </c>
      <c r="J48" s="258">
        <v>0</v>
      </c>
    </row>
    <row r="49" spans="1:10" s="73" customFormat="1" ht="20.100000000000001" customHeight="1" x14ac:dyDescent="0.25">
      <c r="A49" s="764" t="s">
        <v>220</v>
      </c>
      <c r="B49" s="765"/>
      <c r="C49" s="609"/>
      <c r="D49" s="376">
        <f t="shared" ref="D49:J49" si="2">SUM(D42:D48)</f>
        <v>370647.70200000005</v>
      </c>
      <c r="E49" s="376">
        <f t="shared" si="2"/>
        <v>11964.6</v>
      </c>
      <c r="F49" s="376">
        <f t="shared" si="2"/>
        <v>0</v>
      </c>
      <c r="G49" s="376">
        <f t="shared" si="2"/>
        <v>8100185.0580000002</v>
      </c>
      <c r="H49" s="376">
        <f t="shared" si="2"/>
        <v>2601</v>
      </c>
      <c r="I49" s="376">
        <f t="shared" si="2"/>
        <v>0</v>
      </c>
      <c r="J49" s="376">
        <f t="shared" si="2"/>
        <v>0</v>
      </c>
    </row>
    <row r="50" spans="1:10" s="73" customFormat="1" ht="20.100000000000001" customHeight="1" x14ac:dyDescent="0.25">
      <c r="A50" s="764" t="s">
        <v>360</v>
      </c>
      <c r="B50" s="765"/>
      <c r="C50" s="614"/>
      <c r="D50" s="758">
        <f>D49+E49+F49+G49+H49+I49+J49</f>
        <v>8485398.3599999994</v>
      </c>
      <c r="E50" s="758"/>
      <c r="F50" s="758"/>
      <c r="G50" s="758"/>
      <c r="H50" s="758"/>
      <c r="I50" s="758"/>
      <c r="J50" s="758"/>
    </row>
    <row r="51" spans="1:10" ht="6" customHeight="1" x14ac:dyDescent="0.25">
      <c r="C51" s="606"/>
      <c r="F51" s="49"/>
      <c r="G51" s="50"/>
    </row>
    <row r="52" spans="1:10" ht="15" customHeight="1" x14ac:dyDescent="0.25">
      <c r="F52" s="49"/>
      <c r="G52" s="50"/>
    </row>
    <row r="53" spans="1:10" ht="15" customHeight="1" x14ac:dyDescent="0.25">
      <c r="F53" s="49"/>
      <c r="G53" s="58"/>
    </row>
    <row r="54" spans="1:10" ht="15" customHeight="1" x14ac:dyDescent="0.25">
      <c r="F54" s="49"/>
      <c r="G54" s="50"/>
    </row>
    <row r="55" spans="1:10" ht="15" customHeight="1" x14ac:dyDescent="0.25">
      <c r="F55" s="49"/>
      <c r="G55" s="60"/>
    </row>
    <row r="56" spans="1:10" ht="15" customHeight="1" x14ac:dyDescent="0.25">
      <c r="F56" s="55"/>
      <c r="G56" s="56"/>
    </row>
    <row r="57" spans="1:10" ht="13.5" customHeight="1" x14ac:dyDescent="0.25">
      <c r="D57" s="51"/>
      <c r="F57" s="55"/>
      <c r="G57" s="61"/>
    </row>
    <row r="58" spans="1:10" ht="13.5" customHeight="1" x14ac:dyDescent="0.25">
      <c r="E58" s="51"/>
      <c r="F58" s="55"/>
      <c r="G58" s="62"/>
    </row>
    <row r="59" spans="1:10" ht="13.5" customHeight="1" x14ac:dyDescent="0.25">
      <c r="E59" s="51"/>
      <c r="F59" s="57"/>
      <c r="G59" s="54"/>
    </row>
    <row r="60" spans="1:10" ht="13.5" customHeight="1" x14ac:dyDescent="0.25">
      <c r="F60" s="49"/>
      <c r="G60" s="50"/>
    </row>
    <row r="61" spans="1:10" ht="13.5" customHeight="1" x14ac:dyDescent="0.25">
      <c r="D61" s="51"/>
      <c r="F61" s="49"/>
      <c r="G61" s="52"/>
    </row>
    <row r="62" spans="1:10" ht="13.5" customHeight="1" x14ac:dyDescent="0.25">
      <c r="E62" s="51"/>
      <c r="F62" s="49"/>
      <c r="G62" s="61"/>
    </row>
    <row r="63" spans="1:10" ht="13.5" customHeight="1" x14ac:dyDescent="0.25">
      <c r="E63" s="51"/>
      <c r="F63" s="57"/>
      <c r="G63" s="54"/>
    </row>
    <row r="64" spans="1:10" ht="13.5" customHeight="1" x14ac:dyDescent="0.25">
      <c r="F64" s="55"/>
      <c r="G64" s="50"/>
    </row>
    <row r="65" spans="1:7" ht="13.5" customHeight="1" x14ac:dyDescent="0.25">
      <c r="E65" s="51"/>
      <c r="F65" s="55"/>
      <c r="G65" s="61"/>
    </row>
    <row r="66" spans="1:7" ht="22.5" customHeight="1" x14ac:dyDescent="0.25">
      <c r="F66" s="57"/>
      <c r="G66" s="60"/>
    </row>
    <row r="67" spans="1:7" ht="13.5" customHeight="1" x14ac:dyDescent="0.25">
      <c r="F67" s="49"/>
      <c r="G67" s="50"/>
    </row>
    <row r="68" spans="1:7" ht="13.5" customHeight="1" x14ac:dyDescent="0.25">
      <c r="F68" s="57"/>
      <c r="G68" s="54"/>
    </row>
    <row r="69" spans="1:7" ht="13.5" customHeight="1" x14ac:dyDescent="0.25">
      <c r="F69" s="49"/>
      <c r="G69" s="50"/>
    </row>
    <row r="70" spans="1:7" ht="13.5" customHeight="1" x14ac:dyDescent="0.25">
      <c r="F70" s="49"/>
      <c r="G70" s="50"/>
    </row>
    <row r="71" spans="1:7" ht="13.5" customHeight="1" x14ac:dyDescent="0.25">
      <c r="A71" s="51"/>
      <c r="B71" s="51"/>
      <c r="C71" s="51"/>
      <c r="F71" s="63"/>
      <c r="G71" s="61"/>
    </row>
    <row r="72" spans="1:7" ht="13.5" customHeight="1" x14ac:dyDescent="0.25">
      <c r="D72" s="51"/>
      <c r="E72" s="51"/>
      <c r="F72" s="64"/>
      <c r="G72" s="61"/>
    </row>
    <row r="73" spans="1:7" ht="13.5" customHeight="1" x14ac:dyDescent="0.25">
      <c r="D73" s="51"/>
      <c r="E73" s="51"/>
      <c r="F73" s="64"/>
      <c r="G73" s="52"/>
    </row>
    <row r="74" spans="1:7" ht="13.5" customHeight="1" x14ac:dyDescent="0.25">
      <c r="D74" s="51"/>
      <c r="E74" s="51"/>
      <c r="F74" s="57"/>
      <c r="G74" s="58"/>
    </row>
    <row r="75" spans="1:7" x14ac:dyDescent="0.25">
      <c r="F75" s="49"/>
      <c r="G75" s="50"/>
    </row>
    <row r="76" spans="1:7" ht="12" x14ac:dyDescent="0.25">
      <c r="D76" s="51"/>
      <c r="F76" s="49"/>
      <c r="G76" s="61"/>
    </row>
    <row r="77" spans="1:7" ht="12" x14ac:dyDescent="0.25">
      <c r="E77" s="51"/>
      <c r="F77" s="49"/>
      <c r="G77" s="52"/>
    </row>
    <row r="78" spans="1:7" ht="12" x14ac:dyDescent="0.25">
      <c r="E78" s="51"/>
      <c r="F78" s="57"/>
      <c r="G78" s="54"/>
    </row>
    <row r="79" spans="1:7" x14ac:dyDescent="0.25">
      <c r="F79" s="49"/>
      <c r="G79" s="50"/>
    </row>
    <row r="80" spans="1:7" x14ac:dyDescent="0.25">
      <c r="F80" s="49"/>
      <c r="G80" s="50"/>
    </row>
    <row r="81" spans="1:7" x14ac:dyDescent="0.25">
      <c r="F81" s="65"/>
      <c r="G81" s="75"/>
    </row>
    <row r="82" spans="1:7" x14ac:dyDescent="0.25">
      <c r="F82" s="49"/>
      <c r="G82" s="50"/>
    </row>
    <row r="83" spans="1:7" x14ac:dyDescent="0.25">
      <c r="F83" s="49"/>
      <c r="G83" s="50"/>
    </row>
    <row r="84" spans="1:7" x14ac:dyDescent="0.25">
      <c r="F84" s="49"/>
      <c r="G84" s="50"/>
    </row>
    <row r="85" spans="1:7" x14ac:dyDescent="0.25">
      <c r="F85" s="57"/>
      <c r="G85" s="54"/>
    </row>
    <row r="86" spans="1:7" x14ac:dyDescent="0.25">
      <c r="F86" s="49"/>
      <c r="G86" s="50"/>
    </row>
    <row r="87" spans="1:7" x14ac:dyDescent="0.25">
      <c r="F87" s="57"/>
      <c r="G87" s="54"/>
    </row>
    <row r="88" spans="1:7" x14ac:dyDescent="0.25">
      <c r="F88" s="49"/>
      <c r="G88" s="50"/>
    </row>
    <row r="89" spans="1:7" x14ac:dyDescent="0.25">
      <c r="F89" s="49"/>
      <c r="G89" s="50"/>
    </row>
    <row r="90" spans="1:7" x14ac:dyDescent="0.25">
      <c r="F90" s="49"/>
      <c r="G90" s="50"/>
    </row>
    <row r="91" spans="1:7" x14ac:dyDescent="0.25">
      <c r="F91" s="49"/>
      <c r="G91" s="50"/>
    </row>
    <row r="92" spans="1:7" ht="28.5" customHeight="1" x14ac:dyDescent="0.25">
      <c r="A92" s="66"/>
      <c r="B92" s="66"/>
      <c r="C92" s="66"/>
      <c r="D92" s="66"/>
      <c r="E92" s="66"/>
      <c r="F92" s="67"/>
      <c r="G92" s="68"/>
    </row>
    <row r="93" spans="1:7" ht="12" x14ac:dyDescent="0.25">
      <c r="E93" s="51"/>
      <c r="F93" s="49"/>
      <c r="G93" s="52"/>
    </row>
    <row r="94" spans="1:7" x14ac:dyDescent="0.25">
      <c r="F94" s="69"/>
      <c r="G94" s="76"/>
    </row>
    <row r="95" spans="1:7" x14ac:dyDescent="0.25">
      <c r="F95" s="49"/>
      <c r="G95" s="50"/>
    </row>
    <row r="96" spans="1:7" x14ac:dyDescent="0.25">
      <c r="F96" s="65"/>
      <c r="G96" s="75"/>
    </row>
    <row r="97" spans="5:7" x14ac:dyDescent="0.25">
      <c r="F97" s="65"/>
      <c r="G97" s="75"/>
    </row>
    <row r="98" spans="5:7" x14ac:dyDescent="0.25">
      <c r="F98" s="49"/>
      <c r="G98" s="50"/>
    </row>
    <row r="99" spans="5:7" x14ac:dyDescent="0.25">
      <c r="F99" s="57"/>
      <c r="G99" s="54"/>
    </row>
    <row r="100" spans="5:7" x14ac:dyDescent="0.25">
      <c r="F100" s="49"/>
      <c r="G100" s="50"/>
    </row>
    <row r="101" spans="5:7" x14ac:dyDescent="0.25">
      <c r="F101" s="49"/>
      <c r="G101" s="50"/>
    </row>
    <row r="102" spans="5:7" x14ac:dyDescent="0.25">
      <c r="F102" s="57"/>
      <c r="G102" s="54"/>
    </row>
    <row r="103" spans="5:7" x14ac:dyDescent="0.25">
      <c r="F103" s="49"/>
      <c r="G103" s="50"/>
    </row>
    <row r="104" spans="5:7" x14ac:dyDescent="0.25">
      <c r="F104" s="65"/>
      <c r="G104" s="75"/>
    </row>
    <row r="105" spans="5:7" x14ac:dyDescent="0.25">
      <c r="F105" s="57"/>
      <c r="G105" s="76"/>
    </row>
    <row r="106" spans="5:7" x14ac:dyDescent="0.25">
      <c r="F106" s="55"/>
      <c r="G106" s="75"/>
    </row>
    <row r="107" spans="5:7" x14ac:dyDescent="0.25">
      <c r="F107" s="57"/>
      <c r="G107" s="54"/>
    </row>
    <row r="108" spans="5:7" x14ac:dyDescent="0.25">
      <c r="F108" s="49"/>
      <c r="G108" s="50"/>
    </row>
    <row r="109" spans="5:7" ht="12" x14ac:dyDescent="0.25">
      <c r="E109" s="51"/>
      <c r="F109" s="49"/>
      <c r="G109" s="52"/>
    </row>
    <row r="110" spans="5:7" x14ac:dyDescent="0.25">
      <c r="F110" s="55"/>
      <c r="G110" s="54"/>
    </row>
    <row r="111" spans="5:7" x14ac:dyDescent="0.25">
      <c r="F111" s="55"/>
      <c r="G111" s="75"/>
    </row>
    <row r="112" spans="5:7" ht="12" x14ac:dyDescent="0.25">
      <c r="E112" s="51"/>
      <c r="F112" s="55"/>
      <c r="G112" s="77"/>
    </row>
    <row r="113" spans="4:7" ht="12" x14ac:dyDescent="0.25">
      <c r="E113" s="51"/>
      <c r="F113" s="57"/>
      <c r="G113" s="58"/>
    </row>
    <row r="114" spans="4:7" x14ac:dyDescent="0.25">
      <c r="F114" s="49"/>
      <c r="G114" s="50"/>
    </row>
    <row r="115" spans="4:7" x14ac:dyDescent="0.25">
      <c r="F115" s="69"/>
      <c r="G115" s="78"/>
    </row>
    <row r="116" spans="4:7" ht="11.25" customHeight="1" x14ac:dyDescent="0.25">
      <c r="F116" s="65"/>
      <c r="G116" s="75"/>
    </row>
    <row r="117" spans="4:7" ht="24" customHeight="1" x14ac:dyDescent="0.25">
      <c r="D117" s="51"/>
      <c r="F117" s="65"/>
      <c r="G117" s="79"/>
    </row>
    <row r="118" spans="4:7" ht="15" customHeight="1" x14ac:dyDescent="0.25">
      <c r="E118" s="51"/>
      <c r="F118" s="65"/>
      <c r="G118" s="79"/>
    </row>
    <row r="119" spans="4:7" ht="11.25" customHeight="1" x14ac:dyDescent="0.25">
      <c r="F119" s="69"/>
      <c r="G119" s="76"/>
    </row>
    <row r="120" spans="4:7" x14ac:dyDescent="0.25">
      <c r="F120" s="65"/>
      <c r="G120" s="75"/>
    </row>
    <row r="121" spans="4:7" ht="13.5" customHeight="1" x14ac:dyDescent="0.25">
      <c r="D121" s="51"/>
      <c r="F121" s="65"/>
      <c r="G121" s="80"/>
    </row>
    <row r="122" spans="4:7" ht="12.75" customHeight="1" x14ac:dyDescent="0.25">
      <c r="E122" s="51"/>
      <c r="F122" s="65"/>
      <c r="G122" s="52"/>
    </row>
    <row r="123" spans="4:7" ht="12.75" customHeight="1" x14ac:dyDescent="0.25">
      <c r="E123" s="51"/>
      <c r="F123" s="57"/>
      <c r="G123" s="58"/>
    </row>
    <row r="124" spans="4:7" x14ac:dyDescent="0.25">
      <c r="F124" s="49"/>
      <c r="G124" s="50"/>
    </row>
    <row r="125" spans="4:7" ht="12" x14ac:dyDescent="0.25">
      <c r="E125" s="51"/>
      <c r="F125" s="49"/>
      <c r="G125" s="77"/>
    </row>
    <row r="126" spans="4:7" x14ac:dyDescent="0.25">
      <c r="F126" s="69"/>
      <c r="G126" s="76"/>
    </row>
    <row r="127" spans="4:7" x14ac:dyDescent="0.25">
      <c r="F127" s="65"/>
      <c r="G127" s="75"/>
    </row>
    <row r="128" spans="4:7" x14ac:dyDescent="0.25">
      <c r="F128" s="49"/>
      <c r="G128" s="50"/>
    </row>
    <row r="129" spans="1:7" ht="19.5" customHeight="1" x14ac:dyDescent="0.25">
      <c r="A129" s="61"/>
      <c r="B129" s="61"/>
      <c r="C129" s="61"/>
      <c r="D129" s="45"/>
      <c r="E129" s="45"/>
      <c r="F129" s="45"/>
      <c r="G129" s="61"/>
    </row>
    <row r="130" spans="1:7" ht="15" customHeight="1" x14ac:dyDescent="0.25">
      <c r="A130" s="51"/>
      <c r="B130" s="51"/>
      <c r="C130" s="51"/>
      <c r="F130" s="63"/>
      <c r="G130" s="61"/>
    </row>
    <row r="131" spans="1:7" ht="12" x14ac:dyDescent="0.25">
      <c r="A131" s="51"/>
      <c r="B131" s="51"/>
      <c r="C131" s="51"/>
      <c r="D131" s="51"/>
      <c r="F131" s="63"/>
      <c r="G131" s="52"/>
    </row>
    <row r="132" spans="1:7" ht="12" x14ac:dyDescent="0.25">
      <c r="E132" s="51"/>
      <c r="F132" s="49"/>
      <c r="G132" s="61"/>
    </row>
    <row r="133" spans="1:7" x14ac:dyDescent="0.25">
      <c r="F133" s="53"/>
      <c r="G133" s="54"/>
    </row>
    <row r="134" spans="1:7" ht="12" x14ac:dyDescent="0.25">
      <c r="D134" s="51"/>
      <c r="F134" s="49"/>
      <c r="G134" s="52"/>
    </row>
    <row r="135" spans="1:7" ht="12" x14ac:dyDescent="0.25">
      <c r="E135" s="51"/>
      <c r="F135" s="49"/>
      <c r="G135" s="52"/>
    </row>
    <row r="136" spans="1:7" x14ac:dyDescent="0.25">
      <c r="F136" s="57"/>
      <c r="G136" s="58"/>
    </row>
    <row r="137" spans="1:7" ht="22.5" customHeight="1" x14ac:dyDescent="0.25">
      <c r="E137" s="51"/>
      <c r="F137" s="49"/>
      <c r="G137" s="59"/>
    </row>
    <row r="138" spans="1:7" x14ac:dyDescent="0.25">
      <c r="F138" s="49"/>
      <c r="G138" s="58"/>
    </row>
    <row r="139" spans="1:7" ht="12" x14ac:dyDescent="0.25">
      <c r="D139" s="51"/>
      <c r="F139" s="55"/>
      <c r="G139" s="61"/>
    </row>
    <row r="140" spans="1:7" ht="12" x14ac:dyDescent="0.25">
      <c r="E140" s="51"/>
      <c r="F140" s="55"/>
      <c r="G140" s="62"/>
    </row>
    <row r="141" spans="1:7" x14ac:dyDescent="0.25">
      <c r="F141" s="57"/>
      <c r="G141" s="54"/>
    </row>
    <row r="142" spans="1:7" ht="13.5" customHeight="1" x14ac:dyDescent="0.25">
      <c r="A142" s="51"/>
      <c r="B142" s="51"/>
      <c r="C142" s="51"/>
      <c r="F142" s="63"/>
      <c r="G142" s="61"/>
    </row>
    <row r="143" spans="1:7" ht="13.5" customHeight="1" x14ac:dyDescent="0.25">
      <c r="D143" s="51"/>
      <c r="F143" s="49"/>
      <c r="G143" s="61"/>
    </row>
    <row r="144" spans="1:7" ht="13.5" customHeight="1" x14ac:dyDescent="0.25">
      <c r="E144" s="51"/>
      <c r="F144" s="49"/>
      <c r="G144" s="52"/>
    </row>
    <row r="145" spans="1:7" ht="12" x14ac:dyDescent="0.25">
      <c r="E145" s="51"/>
      <c r="F145" s="57"/>
      <c r="G145" s="54"/>
    </row>
    <row r="146" spans="1:7" ht="12" x14ac:dyDescent="0.25">
      <c r="E146" s="51"/>
      <c r="F146" s="49"/>
      <c r="G146" s="52"/>
    </row>
    <row r="147" spans="1:7" x14ac:dyDescent="0.25">
      <c r="F147" s="69"/>
      <c r="G147" s="76"/>
    </row>
    <row r="148" spans="1:7" ht="12" x14ac:dyDescent="0.25">
      <c r="E148" s="51"/>
      <c r="F148" s="55"/>
      <c r="G148" s="77"/>
    </row>
    <row r="149" spans="1:7" ht="12" x14ac:dyDescent="0.25">
      <c r="E149" s="51"/>
      <c r="F149" s="57"/>
      <c r="G149" s="58"/>
    </row>
    <row r="150" spans="1:7" x14ac:dyDescent="0.25">
      <c r="F150" s="69"/>
      <c r="G150" s="81"/>
    </row>
    <row r="151" spans="1:7" ht="12" x14ac:dyDescent="0.25">
      <c r="D151" s="51"/>
      <c r="F151" s="65"/>
      <c r="G151" s="80"/>
    </row>
    <row r="152" spans="1:7" ht="12" x14ac:dyDescent="0.25">
      <c r="E152" s="51"/>
      <c r="F152" s="65"/>
      <c r="G152" s="52"/>
    </row>
    <row r="153" spans="1:7" ht="12" x14ac:dyDescent="0.25">
      <c r="E153" s="51"/>
      <c r="F153" s="57"/>
      <c r="G153" s="58"/>
    </row>
    <row r="154" spans="1:7" ht="12" x14ac:dyDescent="0.25">
      <c r="E154" s="51"/>
      <c r="F154" s="57"/>
      <c r="G154" s="58"/>
    </row>
    <row r="155" spans="1:7" x14ac:dyDescent="0.25">
      <c r="F155" s="49"/>
      <c r="G155" s="50"/>
    </row>
    <row r="156" spans="1:7" ht="18" customHeight="1" x14ac:dyDescent="0.25">
      <c r="B156" s="754"/>
      <c r="C156" s="754"/>
      <c r="D156" s="755"/>
      <c r="E156" s="755"/>
      <c r="F156" s="755"/>
      <c r="G156" s="755"/>
    </row>
    <row r="157" spans="1:7" ht="28.5" customHeight="1" x14ac:dyDescent="0.25">
      <c r="A157" s="66"/>
      <c r="B157" s="66"/>
      <c r="C157" s="66"/>
      <c r="D157" s="66"/>
      <c r="E157" s="66"/>
      <c r="F157" s="67"/>
      <c r="G157" s="68"/>
    </row>
    <row r="159" spans="1:7" ht="12" x14ac:dyDescent="0.25">
      <c r="A159" s="51"/>
      <c r="B159" s="51"/>
      <c r="C159" s="51"/>
      <c r="D159" s="51"/>
      <c r="E159" s="51"/>
      <c r="F159" s="70"/>
      <c r="G159" s="51"/>
    </row>
    <row r="160" spans="1:7" ht="12" x14ac:dyDescent="0.25">
      <c r="A160" s="51"/>
      <c r="B160" s="51"/>
      <c r="C160" s="51"/>
      <c r="D160" s="51"/>
      <c r="E160" s="51"/>
      <c r="F160" s="70"/>
      <c r="G160" s="51"/>
    </row>
    <row r="161" spans="1:7" ht="17.25" customHeight="1" x14ac:dyDescent="0.25">
      <c r="A161" s="51"/>
      <c r="B161" s="51"/>
      <c r="C161" s="51"/>
      <c r="D161" s="51"/>
      <c r="E161" s="51"/>
      <c r="F161" s="70"/>
      <c r="G161" s="51"/>
    </row>
    <row r="162" spans="1:7" ht="13.5" customHeight="1" x14ac:dyDescent="0.25">
      <c r="A162" s="51"/>
      <c r="B162" s="51"/>
      <c r="C162" s="51"/>
      <c r="D162" s="51"/>
      <c r="E162" s="51"/>
      <c r="F162" s="70"/>
      <c r="G162" s="51"/>
    </row>
    <row r="163" spans="1:7" ht="12" x14ac:dyDescent="0.25">
      <c r="A163" s="51"/>
      <c r="B163" s="51"/>
      <c r="C163" s="51"/>
      <c r="D163" s="51"/>
      <c r="E163" s="51"/>
      <c r="F163" s="70"/>
      <c r="G163" s="51"/>
    </row>
    <row r="164" spans="1:7" ht="12" x14ac:dyDescent="0.25">
      <c r="A164" s="51"/>
      <c r="B164" s="51"/>
      <c r="C164" s="51"/>
      <c r="D164" s="51"/>
      <c r="E164" s="51"/>
    </row>
    <row r="165" spans="1:7" ht="12" x14ac:dyDescent="0.25">
      <c r="A165" s="51"/>
      <c r="B165" s="51"/>
      <c r="C165" s="51"/>
      <c r="D165" s="51"/>
      <c r="E165" s="51"/>
      <c r="F165" s="70"/>
      <c r="G165" s="51"/>
    </row>
    <row r="166" spans="1:7" ht="12" x14ac:dyDescent="0.25">
      <c r="A166" s="51"/>
      <c r="B166" s="51"/>
      <c r="C166" s="51"/>
      <c r="D166" s="51"/>
      <c r="E166" s="51"/>
      <c r="F166" s="70"/>
      <c r="G166" s="82"/>
    </row>
    <row r="167" spans="1:7" ht="12" x14ac:dyDescent="0.25">
      <c r="A167" s="51"/>
      <c r="B167" s="51"/>
      <c r="C167" s="51"/>
      <c r="D167" s="51"/>
      <c r="E167" s="51"/>
      <c r="F167" s="70"/>
      <c r="G167" s="51"/>
    </row>
    <row r="168" spans="1:7" ht="22.5" customHeight="1" x14ac:dyDescent="0.25">
      <c r="A168" s="51"/>
      <c r="B168" s="51"/>
      <c r="C168" s="51"/>
      <c r="D168" s="51"/>
      <c r="E168" s="51"/>
      <c r="F168" s="70"/>
      <c r="G168" s="59"/>
    </row>
    <row r="169" spans="1:7" ht="22.5" customHeight="1" x14ac:dyDescent="0.25">
      <c r="F169" s="57"/>
      <c r="G169" s="60"/>
    </row>
  </sheetData>
  <mergeCells count="92">
    <mergeCell ref="A41:B41"/>
    <mergeCell ref="A49:B49"/>
    <mergeCell ref="A50:B50"/>
    <mergeCell ref="A37:B37"/>
    <mergeCell ref="A38:B38"/>
    <mergeCell ref="B20:B21"/>
    <mergeCell ref="B22:B23"/>
    <mergeCell ref="A5:B5"/>
    <mergeCell ref="A29:B29"/>
    <mergeCell ref="A25:B25"/>
    <mergeCell ref="A26:B26"/>
    <mergeCell ref="B6:B7"/>
    <mergeCell ref="B8:B9"/>
    <mergeCell ref="B10:B11"/>
    <mergeCell ref="B12:B13"/>
    <mergeCell ref="B14:B15"/>
    <mergeCell ref="B16:B17"/>
    <mergeCell ref="B156:G156"/>
    <mergeCell ref="D4:J4"/>
    <mergeCell ref="D50:J50"/>
    <mergeCell ref="B2:J2"/>
    <mergeCell ref="D26:J26"/>
    <mergeCell ref="D28:J28"/>
    <mergeCell ref="D38:J38"/>
    <mergeCell ref="D40:J40"/>
    <mergeCell ref="D16:D17"/>
    <mergeCell ref="E16:E17"/>
    <mergeCell ref="F16:F17"/>
    <mergeCell ref="G16:G17"/>
    <mergeCell ref="H16:H17"/>
    <mergeCell ref="I16:I17"/>
    <mergeCell ref="J16:J17"/>
    <mergeCell ref="D14:D15"/>
    <mergeCell ref="J14:J15"/>
    <mergeCell ref="E14:E15"/>
    <mergeCell ref="F14:F15"/>
    <mergeCell ref="G14:G15"/>
    <mergeCell ref="H14:H15"/>
    <mergeCell ref="I14:I15"/>
    <mergeCell ref="D12:D13"/>
    <mergeCell ref="E12:E13"/>
    <mergeCell ref="F12:F13"/>
    <mergeCell ref="G12:G13"/>
    <mergeCell ref="H12:H13"/>
    <mergeCell ref="I6:I7"/>
    <mergeCell ref="J6:J7"/>
    <mergeCell ref="D8:D9"/>
    <mergeCell ref="E8:E9"/>
    <mergeCell ref="F8:F9"/>
    <mergeCell ref="G8:G9"/>
    <mergeCell ref="H8:H9"/>
    <mergeCell ref="I8:I9"/>
    <mergeCell ref="J8:J9"/>
    <mergeCell ref="D6:D7"/>
    <mergeCell ref="E6:E7"/>
    <mergeCell ref="F6:F7"/>
    <mergeCell ref="G6:G7"/>
    <mergeCell ref="H6:H7"/>
    <mergeCell ref="I10:I11"/>
    <mergeCell ref="J10:J11"/>
    <mergeCell ref="D20:D21"/>
    <mergeCell ref="E20:E21"/>
    <mergeCell ref="F20:F21"/>
    <mergeCell ref="G20:G21"/>
    <mergeCell ref="H20:H21"/>
    <mergeCell ref="I20:I21"/>
    <mergeCell ref="J20:J21"/>
    <mergeCell ref="D10:D11"/>
    <mergeCell ref="E10:E11"/>
    <mergeCell ref="F10:F11"/>
    <mergeCell ref="G10:G11"/>
    <mergeCell ref="H10:H11"/>
    <mergeCell ref="I12:I13"/>
    <mergeCell ref="J12:J13"/>
    <mergeCell ref="I22:I23"/>
    <mergeCell ref="J22:J23"/>
    <mergeCell ref="D22:D23"/>
    <mergeCell ref="E22:E23"/>
    <mergeCell ref="F22:F23"/>
    <mergeCell ref="G22:G23"/>
    <mergeCell ref="H22:H23"/>
    <mergeCell ref="C4:C5"/>
    <mergeCell ref="C6:C7"/>
    <mergeCell ref="C8:C9"/>
    <mergeCell ref="C10:C11"/>
    <mergeCell ref="C12:C13"/>
    <mergeCell ref="C28:C29"/>
    <mergeCell ref="C40:C41"/>
    <mergeCell ref="C14:C15"/>
    <mergeCell ref="C16:C17"/>
    <mergeCell ref="C20:C21"/>
    <mergeCell ref="C22:C23"/>
  </mergeCells>
  <phoneticPr fontId="0" type="noConversion"/>
  <printOptions horizontalCentered="1" verticalCentered="1"/>
  <pageMargins left="0.39370078740157483" right="0.39370078740157483" top="0.39370078740157483" bottom="0.39370078740157483" header="0.31496062992125984" footer="0.31496062992125984"/>
  <pageSetup paperSize="9" scale="96" firstPageNumber="2" orientation="landscape" useFirstPageNumber="1" horizontalDpi="300" verticalDpi="300" r:id="rId1"/>
  <headerFooter alignWithMargins="0">
    <oddFooter>&amp;R&amp;P</oddFooter>
  </headerFooter>
  <rowBreaks count="3" manualBreakCount="3">
    <brk id="26" max="8" man="1"/>
    <brk id="90" min="1" max="10" man="1"/>
    <brk id="154" min="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45"/>
  <sheetViews>
    <sheetView showGridLines="0" view="pageBreakPreview" topLeftCell="A13" zoomScaleNormal="69" zoomScaleSheetLayoutView="100" workbookViewId="0">
      <selection activeCell="L32" sqref="L32"/>
    </sheetView>
  </sheetViews>
  <sheetFormatPr defaultColWidth="11.44140625" defaultRowHeight="10.199999999999999" x14ac:dyDescent="0.25"/>
  <cols>
    <col min="1" max="1" width="6.44140625" style="10" customWidth="1"/>
    <col min="2" max="2" width="43.44140625" style="5" customWidth="1"/>
    <col min="3" max="3" width="11" style="6" customWidth="1"/>
    <col min="4" max="4" width="10" style="6" customWidth="1"/>
    <col min="5" max="5" width="8.6640625" style="6" customWidth="1"/>
    <col min="6" max="6" width="9.33203125" style="6" customWidth="1"/>
    <col min="7" max="8" width="8.6640625" style="6" customWidth="1"/>
    <col min="9" max="9" width="10" style="6" customWidth="1"/>
    <col min="10" max="10" width="9.6640625" style="6" customWidth="1"/>
    <col min="11" max="12" width="11" style="6" customWidth="1"/>
    <col min="13" max="13" width="11.44140625" style="7"/>
    <col min="14" max="14" width="11.44140625" style="259"/>
    <col min="15" max="16384" width="11.44140625" style="7"/>
  </cols>
  <sheetData>
    <row r="1" spans="1:14" ht="35.1" customHeight="1" x14ac:dyDescent="0.25">
      <c r="A1" s="767" t="s">
        <v>157</v>
      </c>
      <c r="B1" s="767"/>
      <c r="C1" s="767"/>
      <c r="D1" s="767"/>
      <c r="E1" s="767"/>
      <c r="F1" s="767"/>
      <c r="G1" s="767"/>
      <c r="H1" s="767"/>
      <c r="I1" s="767"/>
      <c r="J1" s="767"/>
      <c r="K1" s="767"/>
      <c r="L1" s="767"/>
    </row>
    <row r="2" spans="1:14" s="8" customFormat="1" ht="87.6" customHeight="1" x14ac:dyDescent="0.25">
      <c r="A2" s="622" t="s">
        <v>17</v>
      </c>
      <c r="B2" s="622" t="s">
        <v>18</v>
      </c>
      <c r="C2" s="622" t="s">
        <v>356</v>
      </c>
      <c r="D2" s="622" t="s">
        <v>391</v>
      </c>
      <c r="E2" s="622" t="s">
        <v>392</v>
      </c>
      <c r="F2" s="622" t="s">
        <v>393</v>
      </c>
      <c r="G2" s="622" t="s">
        <v>14</v>
      </c>
      <c r="H2" s="622" t="s">
        <v>394</v>
      </c>
      <c r="I2" s="622" t="s">
        <v>32</v>
      </c>
      <c r="J2" s="622" t="s">
        <v>16</v>
      </c>
      <c r="K2" s="622" t="s">
        <v>357</v>
      </c>
      <c r="L2" s="622" t="s">
        <v>358</v>
      </c>
      <c r="N2" s="260"/>
    </row>
    <row r="3" spans="1:14" s="364" customFormat="1" ht="22.5" customHeight="1" x14ac:dyDescent="0.25">
      <c r="A3" s="620" t="s">
        <v>395</v>
      </c>
      <c r="C3" s="621"/>
      <c r="D3" s="621"/>
      <c r="E3" s="621"/>
      <c r="F3" s="621"/>
      <c r="G3" s="621"/>
      <c r="H3" s="621"/>
      <c r="I3" s="621"/>
      <c r="J3" s="621"/>
      <c r="K3" s="621"/>
      <c r="L3" s="621"/>
      <c r="N3" s="556"/>
    </row>
    <row r="4" spans="1:14" s="8" customFormat="1" ht="18" customHeight="1" x14ac:dyDescent="0.25">
      <c r="A4" s="41" t="s">
        <v>51</v>
      </c>
      <c r="B4" s="42"/>
      <c r="C4" s="43">
        <f t="shared" ref="C4:L4" si="0">C30+C63+C5+C85</f>
        <v>8155900</v>
      </c>
      <c r="D4" s="43">
        <f t="shared" si="0"/>
        <v>356255</v>
      </c>
      <c r="E4" s="43">
        <f t="shared" si="0"/>
        <v>11500</v>
      </c>
      <c r="F4" s="43">
        <f t="shared" si="0"/>
        <v>0</v>
      </c>
      <c r="G4" s="43">
        <f t="shared" si="0"/>
        <v>7785645</v>
      </c>
      <c r="H4" s="43">
        <f t="shared" si="0"/>
        <v>2500</v>
      </c>
      <c r="I4" s="43">
        <f t="shared" si="0"/>
        <v>0</v>
      </c>
      <c r="J4" s="43">
        <f t="shared" si="0"/>
        <v>0</v>
      </c>
      <c r="K4" s="43">
        <f t="shared" si="0"/>
        <v>8319018</v>
      </c>
      <c r="L4" s="43">
        <f t="shared" si="0"/>
        <v>8485398.3599999994</v>
      </c>
      <c r="N4" s="260"/>
    </row>
    <row r="5" spans="1:14" s="8" customFormat="1" ht="17.100000000000001" customHeight="1" x14ac:dyDescent="0.25">
      <c r="A5" s="440" t="s">
        <v>396</v>
      </c>
      <c r="B5" s="39"/>
      <c r="C5" s="40">
        <f>C6</f>
        <v>7126250</v>
      </c>
      <c r="D5" s="40">
        <f>D6</f>
        <v>0</v>
      </c>
      <c r="E5" s="40">
        <f t="shared" ref="E5:L5" si="1">E6</f>
        <v>0</v>
      </c>
      <c r="F5" s="40">
        <f t="shared" si="1"/>
        <v>0</v>
      </c>
      <c r="G5" s="40">
        <f t="shared" si="1"/>
        <v>7126250</v>
      </c>
      <c r="H5" s="40">
        <f t="shared" si="1"/>
        <v>0</v>
      </c>
      <c r="I5" s="40">
        <f t="shared" si="1"/>
        <v>0</v>
      </c>
      <c r="J5" s="40">
        <f t="shared" si="1"/>
        <v>0</v>
      </c>
      <c r="K5" s="40">
        <f>K6</f>
        <v>7268775</v>
      </c>
      <c r="L5" s="40">
        <f t="shared" si="1"/>
        <v>7414150.5</v>
      </c>
      <c r="N5" s="260"/>
    </row>
    <row r="6" spans="1:14" s="8" customFormat="1" ht="15" customHeight="1" x14ac:dyDescent="0.25">
      <c r="A6" s="20">
        <v>3</v>
      </c>
      <c r="B6" s="14" t="s">
        <v>19</v>
      </c>
      <c r="C6" s="13">
        <f t="shared" ref="C6:L6" si="2">C7+C14</f>
        <v>7126250</v>
      </c>
      <c r="D6" s="13">
        <f t="shared" si="2"/>
        <v>0</v>
      </c>
      <c r="E6" s="13">
        <f t="shared" si="2"/>
        <v>0</v>
      </c>
      <c r="F6" s="13">
        <f t="shared" si="2"/>
        <v>0</v>
      </c>
      <c r="G6" s="13">
        <f t="shared" si="2"/>
        <v>7126250</v>
      </c>
      <c r="H6" s="13">
        <f t="shared" si="2"/>
        <v>0</v>
      </c>
      <c r="I6" s="13">
        <f t="shared" si="2"/>
        <v>0</v>
      </c>
      <c r="J6" s="13">
        <f t="shared" si="2"/>
        <v>0</v>
      </c>
      <c r="K6" s="13">
        <f t="shared" si="2"/>
        <v>7268775</v>
      </c>
      <c r="L6" s="13">
        <f t="shared" si="2"/>
        <v>7414150.5</v>
      </c>
      <c r="N6" s="560"/>
    </row>
    <row r="7" spans="1:14" s="8" customFormat="1" ht="15" customHeight="1" x14ac:dyDescent="0.25">
      <c r="A7" s="105">
        <v>31</v>
      </c>
      <c r="B7" s="106" t="s">
        <v>53</v>
      </c>
      <c r="C7" s="107">
        <f>C8+C10+C12</f>
        <v>6286000</v>
      </c>
      <c r="D7" s="107">
        <f t="shared" ref="D7:J7" si="3">D8+D10+D12</f>
        <v>0</v>
      </c>
      <c r="E7" s="107">
        <f t="shared" si="3"/>
        <v>0</v>
      </c>
      <c r="F7" s="107">
        <f t="shared" si="3"/>
        <v>0</v>
      </c>
      <c r="G7" s="107">
        <f t="shared" si="3"/>
        <v>6286000</v>
      </c>
      <c r="H7" s="107">
        <f t="shared" si="3"/>
        <v>0</v>
      </c>
      <c r="I7" s="107">
        <f t="shared" si="3"/>
        <v>0</v>
      </c>
      <c r="J7" s="107">
        <f t="shared" si="3"/>
        <v>0</v>
      </c>
      <c r="K7" s="107">
        <f>C7*1.02</f>
        <v>6411720</v>
      </c>
      <c r="L7" s="107">
        <f>K7*1.02</f>
        <v>6539954.4000000004</v>
      </c>
      <c r="N7" s="260"/>
    </row>
    <row r="8" spans="1:14" ht="15" customHeight="1" x14ac:dyDescent="0.25">
      <c r="A8" s="126">
        <v>311</v>
      </c>
      <c r="B8" s="127" t="s">
        <v>54</v>
      </c>
      <c r="C8" s="128">
        <f>SUM(C9)</f>
        <v>5185000</v>
      </c>
      <c r="D8" s="128">
        <f t="shared" ref="D8:J8" si="4">SUM(D9)</f>
        <v>0</v>
      </c>
      <c r="E8" s="128">
        <f t="shared" si="4"/>
        <v>0</v>
      </c>
      <c r="F8" s="128">
        <f t="shared" si="4"/>
        <v>0</v>
      </c>
      <c r="G8" s="595">
        <f t="shared" si="4"/>
        <v>5185000</v>
      </c>
      <c r="H8" s="128">
        <f t="shared" si="4"/>
        <v>0</v>
      </c>
      <c r="I8" s="128">
        <f t="shared" si="4"/>
        <v>0</v>
      </c>
      <c r="J8" s="128">
        <f t="shared" si="4"/>
        <v>0</v>
      </c>
      <c r="K8" s="99"/>
      <c r="L8" s="99"/>
    </row>
    <row r="9" spans="1:14" ht="15" customHeight="1" x14ac:dyDescent="0.25">
      <c r="A9" s="21">
        <v>3111</v>
      </c>
      <c r="B9" s="27" t="s">
        <v>52</v>
      </c>
      <c r="C9" s="17">
        <f>SUM(D9:J9)</f>
        <v>5185000</v>
      </c>
      <c r="D9" s="17">
        <v>0</v>
      </c>
      <c r="E9" s="17">
        <v>0</v>
      </c>
      <c r="F9" s="17">
        <v>0</v>
      </c>
      <c r="G9" s="544">
        <f>OBRAZLOŽENJE!F241</f>
        <v>5185000</v>
      </c>
      <c r="H9" s="17">
        <v>0</v>
      </c>
      <c r="I9" s="17">
        <v>0</v>
      </c>
      <c r="J9" s="17">
        <v>0</v>
      </c>
      <c r="K9" s="100"/>
      <c r="L9" s="100"/>
    </row>
    <row r="10" spans="1:14" ht="15" customHeight="1" x14ac:dyDescent="0.25">
      <c r="A10" s="126">
        <v>312</v>
      </c>
      <c r="B10" s="127" t="s">
        <v>55</v>
      </c>
      <c r="C10" s="128">
        <f>SUM(C11)</f>
        <v>221000</v>
      </c>
      <c r="D10" s="128">
        <f t="shared" ref="D10:J10" si="5">SUM(D11)</f>
        <v>0</v>
      </c>
      <c r="E10" s="128">
        <f t="shared" si="5"/>
        <v>0</v>
      </c>
      <c r="F10" s="128">
        <f t="shared" si="5"/>
        <v>0</v>
      </c>
      <c r="G10" s="595">
        <f t="shared" si="5"/>
        <v>221000</v>
      </c>
      <c r="H10" s="128">
        <f t="shared" si="5"/>
        <v>0</v>
      </c>
      <c r="I10" s="128">
        <f t="shared" si="5"/>
        <v>0</v>
      </c>
      <c r="J10" s="128">
        <f t="shared" si="5"/>
        <v>0</v>
      </c>
      <c r="K10" s="99"/>
      <c r="L10" s="99"/>
    </row>
    <row r="11" spans="1:14" ht="15" customHeight="1" x14ac:dyDescent="0.25">
      <c r="A11" s="23">
        <v>3121</v>
      </c>
      <c r="B11" s="29" t="s">
        <v>55</v>
      </c>
      <c r="C11" s="16">
        <f>SUM(D11:J11)</f>
        <v>221000</v>
      </c>
      <c r="D11" s="16">
        <v>0</v>
      </c>
      <c r="E11" s="17">
        <v>0</v>
      </c>
      <c r="F11" s="17">
        <v>0</v>
      </c>
      <c r="G11" s="545">
        <f>OBRAZLOŽENJE!F247</f>
        <v>221000</v>
      </c>
      <c r="H11" s="17">
        <v>0</v>
      </c>
      <c r="I11" s="17">
        <v>0</v>
      </c>
      <c r="J11" s="17">
        <v>0</v>
      </c>
      <c r="K11" s="100"/>
      <c r="L11" s="100"/>
    </row>
    <row r="12" spans="1:14" ht="15" customHeight="1" x14ac:dyDescent="0.25">
      <c r="A12" s="126">
        <v>313</v>
      </c>
      <c r="B12" s="127" t="s">
        <v>56</v>
      </c>
      <c r="C12" s="128">
        <f t="shared" ref="C12:J12" si="6">SUM(C13:C13)</f>
        <v>880000</v>
      </c>
      <c r="D12" s="128">
        <f t="shared" si="6"/>
        <v>0</v>
      </c>
      <c r="E12" s="128">
        <f t="shared" si="6"/>
        <v>0</v>
      </c>
      <c r="F12" s="128">
        <f t="shared" si="6"/>
        <v>0</v>
      </c>
      <c r="G12" s="595">
        <f t="shared" si="6"/>
        <v>880000</v>
      </c>
      <c r="H12" s="128">
        <f t="shared" si="6"/>
        <v>0</v>
      </c>
      <c r="I12" s="128">
        <f t="shared" si="6"/>
        <v>0</v>
      </c>
      <c r="J12" s="128">
        <f t="shared" si="6"/>
        <v>0</v>
      </c>
      <c r="K12" s="99"/>
      <c r="L12" s="99"/>
    </row>
    <row r="13" spans="1:14" ht="15" customHeight="1" x14ac:dyDescent="0.25">
      <c r="A13" s="23">
        <v>3132</v>
      </c>
      <c r="B13" s="29" t="s">
        <v>57</v>
      </c>
      <c r="C13" s="16">
        <f>SUM(D13:J13)</f>
        <v>880000</v>
      </c>
      <c r="D13" s="16">
        <v>0</v>
      </c>
      <c r="E13" s="16">
        <v>0</v>
      </c>
      <c r="F13" s="16">
        <v>0</v>
      </c>
      <c r="G13" s="545">
        <f>OBRAZLOŽENJE!F253</f>
        <v>880000</v>
      </c>
      <c r="H13" s="16">
        <v>0</v>
      </c>
      <c r="I13" s="16">
        <v>0</v>
      </c>
      <c r="J13" s="16">
        <v>0</v>
      </c>
      <c r="K13" s="102"/>
      <c r="L13" s="102"/>
    </row>
    <row r="14" spans="1:14" s="8" customFormat="1" ht="15" customHeight="1" x14ac:dyDescent="0.25">
      <c r="A14" s="105">
        <v>32</v>
      </c>
      <c r="B14" s="106" t="s">
        <v>20</v>
      </c>
      <c r="C14" s="107">
        <f t="shared" ref="C14:J14" si="7">C15+C17+C23+C26</f>
        <v>840250</v>
      </c>
      <c r="D14" s="107">
        <f t="shared" si="7"/>
        <v>0</v>
      </c>
      <c r="E14" s="107">
        <f t="shared" si="7"/>
        <v>0</v>
      </c>
      <c r="F14" s="107">
        <f t="shared" si="7"/>
        <v>0</v>
      </c>
      <c r="G14" s="546">
        <f t="shared" si="7"/>
        <v>840250</v>
      </c>
      <c r="H14" s="107">
        <f t="shared" si="7"/>
        <v>0</v>
      </c>
      <c r="I14" s="107">
        <f t="shared" si="7"/>
        <v>0</v>
      </c>
      <c r="J14" s="107">
        <f t="shared" si="7"/>
        <v>0</v>
      </c>
      <c r="K14" s="107">
        <f>C14*1.02</f>
        <v>857055</v>
      </c>
      <c r="L14" s="107">
        <f>K14*1.02</f>
        <v>874196.1</v>
      </c>
      <c r="N14" s="260"/>
    </row>
    <row r="15" spans="1:14" ht="15" customHeight="1" x14ac:dyDescent="0.25">
      <c r="A15" s="126">
        <v>321</v>
      </c>
      <c r="B15" s="127" t="s">
        <v>21</v>
      </c>
      <c r="C15" s="128">
        <f t="shared" ref="C15:J15" si="8">SUM(C16:C16)</f>
        <v>110000</v>
      </c>
      <c r="D15" s="128">
        <f t="shared" si="8"/>
        <v>0</v>
      </c>
      <c r="E15" s="128">
        <f t="shared" si="8"/>
        <v>0</v>
      </c>
      <c r="F15" s="128">
        <f t="shared" si="8"/>
        <v>0</v>
      </c>
      <c r="G15" s="595">
        <f t="shared" si="8"/>
        <v>110000</v>
      </c>
      <c r="H15" s="128">
        <f t="shared" si="8"/>
        <v>0</v>
      </c>
      <c r="I15" s="128">
        <f t="shared" si="8"/>
        <v>0</v>
      </c>
      <c r="J15" s="128">
        <f t="shared" si="8"/>
        <v>0</v>
      </c>
      <c r="K15" s="99"/>
      <c r="L15" s="99"/>
    </row>
    <row r="16" spans="1:14" ht="15" customHeight="1" x14ac:dyDescent="0.25">
      <c r="A16" s="21">
        <v>3212</v>
      </c>
      <c r="B16" s="27" t="s">
        <v>58</v>
      </c>
      <c r="C16" s="17">
        <f>SUM(D16:J16)</f>
        <v>110000</v>
      </c>
      <c r="D16" s="25">
        <v>0</v>
      </c>
      <c r="E16" s="25">
        <v>0</v>
      </c>
      <c r="F16" s="25">
        <v>0</v>
      </c>
      <c r="G16" s="547">
        <f>OBRAZLOŽENJE!F255</f>
        <v>110000</v>
      </c>
      <c r="H16" s="25">
        <v>0</v>
      </c>
      <c r="I16" s="25">
        <v>0</v>
      </c>
      <c r="J16" s="25">
        <v>0</v>
      </c>
      <c r="K16" s="100"/>
      <c r="L16" s="100"/>
    </row>
    <row r="17" spans="1:14" ht="15" customHeight="1" x14ac:dyDescent="0.25">
      <c r="A17" s="126">
        <v>322</v>
      </c>
      <c r="B17" s="127" t="s">
        <v>22</v>
      </c>
      <c r="C17" s="128">
        <f>SUM(C18:C22)</f>
        <v>383750</v>
      </c>
      <c r="D17" s="128">
        <f t="shared" ref="D17:J17" si="9">SUM(D18:D22)</f>
        <v>0</v>
      </c>
      <c r="E17" s="128">
        <f t="shared" si="9"/>
        <v>0</v>
      </c>
      <c r="F17" s="128">
        <f t="shared" si="9"/>
        <v>0</v>
      </c>
      <c r="G17" s="543">
        <f t="shared" si="9"/>
        <v>383750</v>
      </c>
      <c r="H17" s="128">
        <f t="shared" si="9"/>
        <v>0</v>
      </c>
      <c r="I17" s="128">
        <f t="shared" si="9"/>
        <v>0</v>
      </c>
      <c r="J17" s="128">
        <f t="shared" si="9"/>
        <v>0</v>
      </c>
      <c r="K17" s="99"/>
      <c r="L17" s="99"/>
    </row>
    <row r="18" spans="1:14" ht="15" customHeight="1" x14ac:dyDescent="0.25">
      <c r="A18" s="23">
        <v>3221</v>
      </c>
      <c r="B18" s="29" t="s">
        <v>35</v>
      </c>
      <c r="C18" s="16">
        <f>SUM(D18:J18)</f>
        <v>44100</v>
      </c>
      <c r="D18" s="25">
        <v>0</v>
      </c>
      <c r="E18" s="17">
        <v>0</v>
      </c>
      <c r="F18" s="17">
        <v>0</v>
      </c>
      <c r="G18" s="547">
        <f>OBRAZLOŽENJE!F257</f>
        <v>44100</v>
      </c>
      <c r="H18" s="17">
        <v>0</v>
      </c>
      <c r="I18" s="17">
        <v>0</v>
      </c>
      <c r="J18" s="17">
        <v>0</v>
      </c>
      <c r="K18" s="102"/>
      <c r="L18" s="102"/>
    </row>
    <row r="19" spans="1:14" ht="15" customHeight="1" x14ac:dyDescent="0.25">
      <c r="A19" s="24">
        <v>3222</v>
      </c>
      <c r="B19" s="30" t="s">
        <v>59</v>
      </c>
      <c r="C19" s="18">
        <f>SUM(D19:J19)</f>
        <v>153000</v>
      </c>
      <c r="D19" s="31">
        <v>0</v>
      </c>
      <c r="E19" s="18">
        <v>0</v>
      </c>
      <c r="F19" s="18">
        <v>0</v>
      </c>
      <c r="G19" s="34">
        <f>OBRAZLOŽENJE!F261</f>
        <v>153000</v>
      </c>
      <c r="H19" s="18">
        <v>0</v>
      </c>
      <c r="I19" s="18">
        <v>0</v>
      </c>
      <c r="J19" s="18">
        <v>0</v>
      </c>
      <c r="K19" s="103"/>
      <c r="L19" s="103"/>
    </row>
    <row r="20" spans="1:14" ht="15" customHeight="1" x14ac:dyDescent="0.25">
      <c r="A20" s="24">
        <v>3223</v>
      </c>
      <c r="B20" s="30" t="s">
        <v>36</v>
      </c>
      <c r="C20" s="18">
        <f>SUM(D20:J20)</f>
        <v>157800</v>
      </c>
      <c r="D20" s="31">
        <v>0</v>
      </c>
      <c r="E20" s="18">
        <v>0</v>
      </c>
      <c r="F20" s="18">
        <v>0</v>
      </c>
      <c r="G20" s="34">
        <f>OBRAZLOŽENJE!F268</f>
        <v>157800</v>
      </c>
      <c r="H20" s="18">
        <v>0</v>
      </c>
      <c r="I20" s="18">
        <v>0</v>
      </c>
      <c r="J20" s="18">
        <v>0</v>
      </c>
      <c r="K20" s="103"/>
      <c r="L20" s="103"/>
    </row>
    <row r="21" spans="1:14" ht="15" customHeight="1" x14ac:dyDescent="0.25">
      <c r="A21" s="24">
        <v>3225</v>
      </c>
      <c r="B21" s="30" t="s">
        <v>38</v>
      </c>
      <c r="C21" s="18">
        <f>SUM(D21:J21)</f>
        <v>25350</v>
      </c>
      <c r="D21" s="31">
        <v>0</v>
      </c>
      <c r="E21" s="18">
        <v>0</v>
      </c>
      <c r="F21" s="18">
        <v>0</v>
      </c>
      <c r="G21" s="34">
        <f>OBRAZLOŽENJE!F272</f>
        <v>25350</v>
      </c>
      <c r="H21" s="18">
        <v>0</v>
      </c>
      <c r="I21" s="18">
        <v>0</v>
      </c>
      <c r="J21" s="18">
        <v>0</v>
      </c>
      <c r="K21" s="103"/>
      <c r="L21" s="103"/>
    </row>
    <row r="22" spans="1:14" ht="15" customHeight="1" x14ac:dyDescent="0.25">
      <c r="A22" s="22">
        <v>3227</v>
      </c>
      <c r="B22" s="28" t="s">
        <v>60</v>
      </c>
      <c r="C22" s="18">
        <f>SUM(D22:J22)</f>
        <v>3500</v>
      </c>
      <c r="D22" s="44">
        <v>0</v>
      </c>
      <c r="E22" s="15">
        <v>0</v>
      </c>
      <c r="F22" s="15">
        <v>0</v>
      </c>
      <c r="G22" s="548">
        <f>OBRAZLOŽENJE!F276</f>
        <v>3500</v>
      </c>
      <c r="H22" s="15">
        <v>0</v>
      </c>
      <c r="I22" s="15">
        <v>0</v>
      </c>
      <c r="J22" s="15">
        <v>0</v>
      </c>
      <c r="K22" s="101"/>
      <c r="L22" s="101"/>
    </row>
    <row r="23" spans="1:14" ht="15" customHeight="1" x14ac:dyDescent="0.25">
      <c r="A23" s="126">
        <v>323</v>
      </c>
      <c r="B23" s="127" t="s">
        <v>23</v>
      </c>
      <c r="C23" s="128">
        <f t="shared" ref="C23:J23" si="10">SUM(C24:C25)</f>
        <v>118800</v>
      </c>
      <c r="D23" s="128">
        <f t="shared" si="10"/>
        <v>0</v>
      </c>
      <c r="E23" s="128">
        <f t="shared" si="10"/>
        <v>0</v>
      </c>
      <c r="F23" s="128">
        <f t="shared" si="10"/>
        <v>0</v>
      </c>
      <c r="G23" s="543">
        <f t="shared" si="10"/>
        <v>118800</v>
      </c>
      <c r="H23" s="128">
        <f t="shared" si="10"/>
        <v>0</v>
      </c>
      <c r="I23" s="128">
        <f t="shared" si="10"/>
        <v>0</v>
      </c>
      <c r="J23" s="128">
        <f t="shared" si="10"/>
        <v>0</v>
      </c>
      <c r="K23" s="99"/>
      <c r="L23" s="99"/>
    </row>
    <row r="24" spans="1:14" ht="15" customHeight="1" x14ac:dyDescent="0.25">
      <c r="A24" s="24">
        <v>3232</v>
      </c>
      <c r="B24" s="30" t="s">
        <v>40</v>
      </c>
      <c r="C24" s="18">
        <f>SUM(D24:J24)</f>
        <v>70000</v>
      </c>
      <c r="D24" s="18">
        <v>0</v>
      </c>
      <c r="E24" s="25">
        <v>0</v>
      </c>
      <c r="F24" s="25">
        <v>0</v>
      </c>
      <c r="G24" s="549">
        <f>OBRAZLOŽENJE!F278</f>
        <v>70000</v>
      </c>
      <c r="H24" s="25">
        <v>0</v>
      </c>
      <c r="I24" s="25">
        <v>0</v>
      </c>
      <c r="J24" s="25">
        <v>0</v>
      </c>
      <c r="K24" s="103"/>
      <c r="L24" s="103"/>
    </row>
    <row r="25" spans="1:14" ht="15" customHeight="1" x14ac:dyDescent="0.25">
      <c r="A25" s="24">
        <v>3239</v>
      </c>
      <c r="B25" s="33" t="s">
        <v>44</v>
      </c>
      <c r="C25" s="18">
        <f>SUM(D25:J25)</f>
        <v>48800</v>
      </c>
      <c r="D25" s="26">
        <v>0</v>
      </c>
      <c r="E25" s="26">
        <v>0</v>
      </c>
      <c r="F25" s="26">
        <v>0</v>
      </c>
      <c r="G25" s="26">
        <f>OBRAZLOŽENJE!F282</f>
        <v>48800</v>
      </c>
      <c r="H25" s="26">
        <v>0</v>
      </c>
      <c r="I25" s="26">
        <v>0</v>
      </c>
      <c r="J25" s="26">
        <v>0</v>
      </c>
      <c r="K25" s="103"/>
      <c r="L25" s="103"/>
    </row>
    <row r="26" spans="1:14" ht="15" customHeight="1" x14ac:dyDescent="0.25">
      <c r="A26" s="126">
        <v>329</v>
      </c>
      <c r="B26" s="127" t="s">
        <v>24</v>
      </c>
      <c r="C26" s="128">
        <f t="shared" ref="C26:J26" si="11">SUM(C27:C29)</f>
        <v>227700</v>
      </c>
      <c r="D26" s="128">
        <f t="shared" si="11"/>
        <v>0</v>
      </c>
      <c r="E26" s="128">
        <f t="shared" si="11"/>
        <v>0</v>
      </c>
      <c r="F26" s="128">
        <f t="shared" si="11"/>
        <v>0</v>
      </c>
      <c r="G26" s="128">
        <f t="shared" si="11"/>
        <v>227700</v>
      </c>
      <c r="H26" s="128">
        <f t="shared" si="11"/>
        <v>0</v>
      </c>
      <c r="I26" s="128">
        <f t="shared" si="11"/>
        <v>0</v>
      </c>
      <c r="J26" s="128">
        <f t="shared" si="11"/>
        <v>0</v>
      </c>
      <c r="K26" s="99"/>
      <c r="L26" s="99"/>
    </row>
    <row r="27" spans="1:14" ht="15" customHeight="1" x14ac:dyDescent="0.25">
      <c r="A27" s="23">
        <v>3292</v>
      </c>
      <c r="B27" s="27" t="s">
        <v>45</v>
      </c>
      <c r="C27" s="16">
        <f>SUM(D27:J27)</f>
        <v>4800</v>
      </c>
      <c r="D27" s="25">
        <v>0</v>
      </c>
      <c r="E27" s="25">
        <v>0</v>
      </c>
      <c r="F27" s="25">
        <v>0</v>
      </c>
      <c r="G27" s="25">
        <f>OBRAZLOŽENJE!F287</f>
        <v>4800</v>
      </c>
      <c r="H27" s="25">
        <v>0</v>
      </c>
      <c r="I27" s="25">
        <v>0</v>
      </c>
      <c r="J27" s="25">
        <v>0</v>
      </c>
      <c r="K27" s="100"/>
      <c r="L27" s="100"/>
    </row>
    <row r="28" spans="1:14" ht="15" customHeight="1" x14ac:dyDescent="0.25">
      <c r="A28" s="24">
        <v>3295</v>
      </c>
      <c r="B28" s="37" t="s">
        <v>166</v>
      </c>
      <c r="C28" s="18">
        <f>SUM(D28:J28)</f>
        <v>11000</v>
      </c>
      <c r="D28" s="325">
        <v>0</v>
      </c>
      <c r="E28" s="325">
        <v>0</v>
      </c>
      <c r="F28" s="325">
        <v>0</v>
      </c>
      <c r="G28" s="558">
        <f>OBRAZLOŽENJE!F288</f>
        <v>11000</v>
      </c>
      <c r="H28" s="325">
        <v>0</v>
      </c>
      <c r="I28" s="325">
        <v>0</v>
      </c>
      <c r="J28" s="325">
        <v>0</v>
      </c>
      <c r="K28" s="244"/>
      <c r="L28" s="244"/>
    </row>
    <row r="29" spans="1:14" ht="15" customHeight="1" x14ac:dyDescent="0.25">
      <c r="A29" s="83">
        <v>3299</v>
      </c>
      <c r="B29" s="84" t="s">
        <v>24</v>
      </c>
      <c r="C29" s="15">
        <f>SUM(D29:J29)</f>
        <v>211900</v>
      </c>
      <c r="D29" s="26">
        <v>0</v>
      </c>
      <c r="E29" s="26">
        <v>0</v>
      </c>
      <c r="F29" s="26">
        <v>0</v>
      </c>
      <c r="G29" s="559">
        <f>OBRAZLOŽENJE!F289</f>
        <v>211900</v>
      </c>
      <c r="H29" s="26">
        <v>0</v>
      </c>
      <c r="I29" s="26">
        <v>0</v>
      </c>
      <c r="J29" s="26">
        <v>0</v>
      </c>
      <c r="K29" s="104"/>
      <c r="L29" s="104"/>
    </row>
    <row r="30" spans="1:14" s="8" customFormat="1" ht="17.100000000000001" customHeight="1" x14ac:dyDescent="0.25">
      <c r="A30" s="440" t="s">
        <v>397</v>
      </c>
      <c r="B30" s="39"/>
      <c r="C30" s="40">
        <f t="shared" ref="C30:L30" si="12">C31+C56</f>
        <v>255030</v>
      </c>
      <c r="D30" s="40">
        <f t="shared" si="12"/>
        <v>255030</v>
      </c>
      <c r="E30" s="40">
        <f t="shared" si="12"/>
        <v>0</v>
      </c>
      <c r="F30" s="40">
        <f t="shared" si="12"/>
        <v>0</v>
      </c>
      <c r="G30" s="40">
        <f t="shared" si="12"/>
        <v>0</v>
      </c>
      <c r="H30" s="40">
        <f t="shared" si="12"/>
        <v>0</v>
      </c>
      <c r="I30" s="40">
        <f t="shared" si="12"/>
        <v>0</v>
      </c>
      <c r="J30" s="40">
        <f t="shared" si="12"/>
        <v>0</v>
      </c>
      <c r="K30" s="40">
        <f>K31+K56</f>
        <v>260130.6</v>
      </c>
      <c r="L30" s="40">
        <f t="shared" si="12"/>
        <v>265333.212</v>
      </c>
      <c r="N30" s="260"/>
    </row>
    <row r="31" spans="1:14" s="8" customFormat="1" ht="15" customHeight="1" x14ac:dyDescent="0.25">
      <c r="A31" s="20">
        <v>3</v>
      </c>
      <c r="B31" s="14" t="s">
        <v>19</v>
      </c>
      <c r="C31" s="13">
        <f>C32</f>
        <v>246530</v>
      </c>
      <c r="D31" s="13">
        <f t="shared" ref="D31:L31" si="13">D32</f>
        <v>246530</v>
      </c>
      <c r="E31" s="13">
        <f t="shared" si="13"/>
        <v>0</v>
      </c>
      <c r="F31" s="13">
        <f t="shared" si="13"/>
        <v>0</v>
      </c>
      <c r="G31" s="13">
        <f t="shared" si="13"/>
        <v>0</v>
      </c>
      <c r="H31" s="13">
        <f t="shared" si="13"/>
        <v>0</v>
      </c>
      <c r="I31" s="13">
        <f t="shared" si="13"/>
        <v>0</v>
      </c>
      <c r="J31" s="13">
        <f t="shared" si="13"/>
        <v>0</v>
      </c>
      <c r="K31" s="13">
        <f t="shared" si="13"/>
        <v>251460.6</v>
      </c>
      <c r="L31" s="13">
        <f t="shared" si="13"/>
        <v>256489.81200000001</v>
      </c>
      <c r="N31" s="260"/>
    </row>
    <row r="32" spans="1:14" s="8" customFormat="1" ht="15" customHeight="1" x14ac:dyDescent="0.25">
      <c r="A32" s="105">
        <v>32</v>
      </c>
      <c r="B32" s="106" t="s">
        <v>20</v>
      </c>
      <c r="C32" s="107">
        <f t="shared" ref="C32:J32" si="14">C33+C37+C43+C51</f>
        <v>246530</v>
      </c>
      <c r="D32" s="107">
        <f t="shared" si="14"/>
        <v>246530</v>
      </c>
      <c r="E32" s="107">
        <f t="shared" si="14"/>
        <v>0</v>
      </c>
      <c r="F32" s="107">
        <f t="shared" si="14"/>
        <v>0</v>
      </c>
      <c r="G32" s="107">
        <f t="shared" si="14"/>
        <v>0</v>
      </c>
      <c r="H32" s="107">
        <f t="shared" si="14"/>
        <v>0</v>
      </c>
      <c r="I32" s="107">
        <f t="shared" si="14"/>
        <v>0</v>
      </c>
      <c r="J32" s="107">
        <f t="shared" si="14"/>
        <v>0</v>
      </c>
      <c r="K32" s="107">
        <f>C32*1.02</f>
        <v>251460.6</v>
      </c>
      <c r="L32" s="107">
        <f>K32*1.02</f>
        <v>256489.81200000001</v>
      </c>
      <c r="N32" s="260"/>
    </row>
    <row r="33" spans="1:12" ht="15" customHeight="1" x14ac:dyDescent="0.25">
      <c r="A33" s="126">
        <v>321</v>
      </c>
      <c r="B33" s="127" t="s">
        <v>21</v>
      </c>
      <c r="C33" s="128">
        <f t="shared" ref="C33:J33" si="15">SUM(C34:C36)</f>
        <v>31300</v>
      </c>
      <c r="D33" s="128">
        <f t="shared" si="15"/>
        <v>31300</v>
      </c>
      <c r="E33" s="128">
        <f t="shared" si="15"/>
        <v>0</v>
      </c>
      <c r="F33" s="128">
        <f t="shared" si="15"/>
        <v>0</v>
      </c>
      <c r="G33" s="128">
        <f t="shared" si="15"/>
        <v>0</v>
      </c>
      <c r="H33" s="128">
        <f t="shared" si="15"/>
        <v>0</v>
      </c>
      <c r="I33" s="128">
        <f t="shared" si="15"/>
        <v>0</v>
      </c>
      <c r="J33" s="128">
        <f t="shared" si="15"/>
        <v>0</v>
      </c>
      <c r="K33" s="99"/>
      <c r="L33" s="99"/>
    </row>
    <row r="34" spans="1:12" ht="15" customHeight="1" x14ac:dyDescent="0.25">
      <c r="A34" s="21">
        <v>3211</v>
      </c>
      <c r="B34" s="27" t="s">
        <v>33</v>
      </c>
      <c r="C34" s="17">
        <f>SUM(D34:J34)</f>
        <v>9500</v>
      </c>
      <c r="D34" s="25">
        <f>OBRAZLOŽENJE!F131</f>
        <v>9500</v>
      </c>
      <c r="E34" s="25">
        <v>0</v>
      </c>
      <c r="F34" s="25">
        <v>0</v>
      </c>
      <c r="G34" s="25">
        <v>0</v>
      </c>
      <c r="H34" s="25">
        <v>0</v>
      </c>
      <c r="I34" s="25">
        <v>0</v>
      </c>
      <c r="J34" s="25">
        <v>0</v>
      </c>
      <c r="K34" s="100"/>
      <c r="L34" s="100"/>
    </row>
    <row r="35" spans="1:12" ht="15" customHeight="1" x14ac:dyDescent="0.25">
      <c r="A35" s="24">
        <v>3213</v>
      </c>
      <c r="B35" s="30" t="s">
        <v>34</v>
      </c>
      <c r="C35" s="18">
        <f>SUM(D35:J35)</f>
        <v>20000</v>
      </c>
      <c r="D35" s="31">
        <f>OBRAZLOŽENJE!F135</f>
        <v>20000</v>
      </c>
      <c r="E35" s="31">
        <v>0</v>
      </c>
      <c r="F35" s="31">
        <v>0</v>
      </c>
      <c r="G35" s="31">
        <v>0</v>
      </c>
      <c r="H35" s="31">
        <v>0</v>
      </c>
      <c r="I35" s="31">
        <v>0</v>
      </c>
      <c r="J35" s="31">
        <v>0</v>
      </c>
      <c r="K35" s="103"/>
      <c r="L35" s="103"/>
    </row>
    <row r="36" spans="1:12" ht="15" customHeight="1" x14ac:dyDescent="0.25">
      <c r="A36" s="83">
        <v>3214</v>
      </c>
      <c r="B36" s="84" t="s">
        <v>275</v>
      </c>
      <c r="C36" s="19">
        <f>SUM(D36:J36)</f>
        <v>1800</v>
      </c>
      <c r="D36" s="26">
        <f>OBRAZLOŽENJE!F136</f>
        <v>1800</v>
      </c>
      <c r="E36" s="26">
        <v>0</v>
      </c>
      <c r="F36" s="26">
        <v>0</v>
      </c>
      <c r="G36" s="26">
        <v>0</v>
      </c>
      <c r="H36" s="26">
        <v>0</v>
      </c>
      <c r="I36" s="26">
        <v>0</v>
      </c>
      <c r="J36" s="26">
        <v>0</v>
      </c>
      <c r="K36" s="104"/>
      <c r="L36" s="104"/>
    </row>
    <row r="37" spans="1:12" ht="15" customHeight="1" x14ac:dyDescent="0.25">
      <c r="A37" s="126">
        <v>322</v>
      </c>
      <c r="B37" s="127" t="s">
        <v>22</v>
      </c>
      <c r="C37" s="128">
        <f>SUM(C38:C42)</f>
        <v>82500</v>
      </c>
      <c r="D37" s="128">
        <f>SUM(D38:D42)</f>
        <v>82500</v>
      </c>
      <c r="E37" s="128">
        <f t="shared" ref="E37:J37" si="16">SUM(E38:E42)</f>
        <v>0</v>
      </c>
      <c r="F37" s="128">
        <f t="shared" si="16"/>
        <v>0</v>
      </c>
      <c r="G37" s="128">
        <f t="shared" si="16"/>
        <v>0</v>
      </c>
      <c r="H37" s="128">
        <f t="shared" si="16"/>
        <v>0</v>
      </c>
      <c r="I37" s="128">
        <f t="shared" si="16"/>
        <v>0</v>
      </c>
      <c r="J37" s="128">
        <f t="shared" si="16"/>
        <v>0</v>
      </c>
      <c r="K37" s="99"/>
      <c r="L37" s="99"/>
    </row>
    <row r="38" spans="1:12" ht="15" customHeight="1" x14ac:dyDescent="0.25">
      <c r="A38" s="23">
        <v>3221</v>
      </c>
      <c r="B38" s="29" t="s">
        <v>35</v>
      </c>
      <c r="C38" s="16">
        <f t="shared" ref="C38:C55" si="17">SUM(D38:J38)</f>
        <v>20500</v>
      </c>
      <c r="D38" s="25">
        <f>OBRAZLOŽENJE!F138</f>
        <v>20500</v>
      </c>
      <c r="E38" s="17">
        <v>0</v>
      </c>
      <c r="F38" s="17">
        <v>0</v>
      </c>
      <c r="G38" s="17">
        <v>0</v>
      </c>
      <c r="H38" s="17">
        <v>0</v>
      </c>
      <c r="I38" s="17">
        <v>0</v>
      </c>
      <c r="J38" s="17">
        <v>0</v>
      </c>
      <c r="K38" s="102"/>
      <c r="L38" s="102"/>
    </row>
    <row r="39" spans="1:12" ht="15" customHeight="1" x14ac:dyDescent="0.25">
      <c r="A39" s="24">
        <v>3223</v>
      </c>
      <c r="B39" s="30" t="s">
        <v>36</v>
      </c>
      <c r="C39" s="18">
        <f t="shared" si="17"/>
        <v>52000</v>
      </c>
      <c r="D39" s="31">
        <f>OBRAZLOŽENJE!F142</f>
        <v>52000</v>
      </c>
      <c r="E39" s="18">
        <v>0</v>
      </c>
      <c r="F39" s="18">
        <v>0</v>
      </c>
      <c r="G39" s="18">
        <v>0</v>
      </c>
      <c r="H39" s="18">
        <v>0</v>
      </c>
      <c r="I39" s="18">
        <v>0</v>
      </c>
      <c r="J39" s="18">
        <v>0</v>
      </c>
      <c r="K39" s="103"/>
      <c r="L39" s="103"/>
    </row>
    <row r="40" spans="1:12" ht="15" customHeight="1" x14ac:dyDescent="0.25">
      <c r="A40" s="24">
        <v>3224</v>
      </c>
      <c r="B40" s="30" t="s">
        <v>37</v>
      </c>
      <c r="C40" s="18">
        <f t="shared" si="17"/>
        <v>6000</v>
      </c>
      <c r="D40" s="31">
        <f>OBRAZLOŽENJE!F145</f>
        <v>6000</v>
      </c>
      <c r="E40" s="18">
        <v>0</v>
      </c>
      <c r="F40" s="18">
        <v>0</v>
      </c>
      <c r="G40" s="18">
        <v>0</v>
      </c>
      <c r="H40" s="18">
        <v>0</v>
      </c>
      <c r="I40" s="18">
        <v>0</v>
      </c>
      <c r="J40" s="18">
        <v>0</v>
      </c>
      <c r="K40" s="103"/>
      <c r="L40" s="103"/>
    </row>
    <row r="41" spans="1:12" ht="15" customHeight="1" x14ac:dyDescent="0.25">
      <c r="A41" s="24">
        <v>3225</v>
      </c>
      <c r="B41" s="30" t="s">
        <v>38</v>
      </c>
      <c r="C41" s="18">
        <f t="shared" si="17"/>
        <v>4000</v>
      </c>
      <c r="D41" s="31">
        <f>OBRAZLOŽENJE!F146</f>
        <v>4000</v>
      </c>
      <c r="E41" s="18">
        <v>0</v>
      </c>
      <c r="F41" s="18">
        <v>0</v>
      </c>
      <c r="G41" s="18">
        <v>0</v>
      </c>
      <c r="H41" s="18">
        <v>0</v>
      </c>
      <c r="I41" s="18">
        <v>0</v>
      </c>
      <c r="J41" s="18">
        <v>0</v>
      </c>
      <c r="K41" s="103"/>
      <c r="L41" s="103"/>
    </row>
    <row r="42" spans="1:12" ht="15" customHeight="1" x14ac:dyDescent="0.25">
      <c r="A42" s="22">
        <v>3225</v>
      </c>
      <c r="B42" s="28" t="s">
        <v>313</v>
      </c>
      <c r="C42" s="15">
        <f t="shared" si="17"/>
        <v>0</v>
      </c>
      <c r="D42" s="44">
        <f>OBRAZLOŽENJE!F168</f>
        <v>0</v>
      </c>
      <c r="E42" s="15">
        <v>0</v>
      </c>
      <c r="F42" s="15">
        <v>0</v>
      </c>
      <c r="G42" s="15">
        <v>0</v>
      </c>
      <c r="H42" s="15">
        <v>0</v>
      </c>
      <c r="I42" s="15">
        <v>0</v>
      </c>
      <c r="J42" s="15">
        <v>0</v>
      </c>
      <c r="K42" s="101"/>
      <c r="L42" s="101"/>
    </row>
    <row r="43" spans="1:12" ht="15" customHeight="1" x14ac:dyDescent="0.25">
      <c r="A43" s="126">
        <v>323</v>
      </c>
      <c r="B43" s="127" t="s">
        <v>23</v>
      </c>
      <c r="C43" s="128">
        <f t="shared" ref="C43:J43" si="18">SUM(C44:C50)</f>
        <v>123560</v>
      </c>
      <c r="D43" s="128">
        <f t="shared" si="18"/>
        <v>123560</v>
      </c>
      <c r="E43" s="128">
        <f t="shared" si="18"/>
        <v>0</v>
      </c>
      <c r="F43" s="128">
        <f t="shared" si="18"/>
        <v>0</v>
      </c>
      <c r="G43" s="128">
        <f t="shared" si="18"/>
        <v>0</v>
      </c>
      <c r="H43" s="128">
        <f t="shared" si="18"/>
        <v>0</v>
      </c>
      <c r="I43" s="128">
        <f t="shared" si="18"/>
        <v>0</v>
      </c>
      <c r="J43" s="128">
        <f t="shared" si="18"/>
        <v>0</v>
      </c>
      <c r="K43" s="99"/>
      <c r="L43" s="99"/>
    </row>
    <row r="44" spans="1:12" ht="15" customHeight="1" x14ac:dyDescent="0.25">
      <c r="A44" s="23">
        <v>3231</v>
      </c>
      <c r="B44" s="29" t="s">
        <v>39</v>
      </c>
      <c r="C44" s="16">
        <f t="shared" si="17"/>
        <v>4500</v>
      </c>
      <c r="D44" s="17">
        <f>OBRAZLOŽENJE!F148</f>
        <v>4500</v>
      </c>
      <c r="E44" s="17">
        <v>0</v>
      </c>
      <c r="F44" s="17">
        <v>0</v>
      </c>
      <c r="G44" s="17">
        <v>0</v>
      </c>
      <c r="H44" s="17">
        <v>0</v>
      </c>
      <c r="I44" s="17">
        <v>0</v>
      </c>
      <c r="J44" s="17">
        <v>0</v>
      </c>
      <c r="K44" s="102"/>
      <c r="L44" s="102"/>
    </row>
    <row r="45" spans="1:12" ht="15" customHeight="1" x14ac:dyDescent="0.25">
      <c r="A45" s="24">
        <v>3232</v>
      </c>
      <c r="B45" s="30" t="s">
        <v>255</v>
      </c>
      <c r="C45" s="18">
        <f t="shared" si="17"/>
        <v>48400</v>
      </c>
      <c r="D45" s="18">
        <f>OBRAZLOŽENJE!F149+OBRAZLOŽENJE!F170</f>
        <v>48400</v>
      </c>
      <c r="E45" s="18">
        <v>0</v>
      </c>
      <c r="F45" s="18">
        <v>0</v>
      </c>
      <c r="G45" s="18">
        <v>0</v>
      </c>
      <c r="H45" s="18">
        <v>0</v>
      </c>
      <c r="I45" s="18">
        <v>0</v>
      </c>
      <c r="J45" s="18">
        <v>0</v>
      </c>
      <c r="K45" s="103"/>
      <c r="L45" s="103"/>
    </row>
    <row r="46" spans="1:12" ht="15" customHeight="1" x14ac:dyDescent="0.25">
      <c r="A46" s="24">
        <v>3233</v>
      </c>
      <c r="B46" s="30" t="s">
        <v>41</v>
      </c>
      <c r="C46" s="18">
        <f>SUM(D46:J46)</f>
        <v>4600</v>
      </c>
      <c r="D46" s="34">
        <f>OBRAZLOŽENJE!F150</f>
        <v>4600</v>
      </c>
      <c r="E46" s="18">
        <v>0</v>
      </c>
      <c r="F46" s="18">
        <v>0</v>
      </c>
      <c r="G46" s="18">
        <v>0</v>
      </c>
      <c r="H46" s="18">
        <v>0</v>
      </c>
      <c r="I46" s="18">
        <v>0</v>
      </c>
      <c r="J46" s="18">
        <v>0</v>
      </c>
      <c r="K46" s="103"/>
      <c r="L46" s="103"/>
    </row>
    <row r="47" spans="1:12" ht="15" customHeight="1" x14ac:dyDescent="0.25">
      <c r="A47" s="24">
        <v>3234</v>
      </c>
      <c r="B47" s="30" t="s">
        <v>42</v>
      </c>
      <c r="C47" s="18">
        <f t="shared" si="17"/>
        <v>16060</v>
      </c>
      <c r="D47" s="34">
        <f>OBRAZLOŽENJE!F151</f>
        <v>16060</v>
      </c>
      <c r="E47" s="18">
        <v>0</v>
      </c>
      <c r="F47" s="18">
        <v>0</v>
      </c>
      <c r="G47" s="18">
        <v>0</v>
      </c>
      <c r="H47" s="18">
        <v>0</v>
      </c>
      <c r="I47" s="18">
        <v>0</v>
      </c>
      <c r="J47" s="18">
        <v>0</v>
      </c>
      <c r="K47" s="103"/>
      <c r="L47" s="103"/>
    </row>
    <row r="48" spans="1:12" ht="15" customHeight="1" x14ac:dyDescent="0.25">
      <c r="A48" s="24">
        <v>3236</v>
      </c>
      <c r="B48" s="32" t="s">
        <v>196</v>
      </c>
      <c r="C48" s="18">
        <f t="shared" si="17"/>
        <v>9000</v>
      </c>
      <c r="D48" s="35">
        <f>OBRAZLOŽENJE!F155</f>
        <v>9000</v>
      </c>
      <c r="E48" s="18">
        <v>0</v>
      </c>
      <c r="F48" s="18">
        <v>0</v>
      </c>
      <c r="G48" s="18">
        <v>0</v>
      </c>
      <c r="H48" s="18">
        <v>0</v>
      </c>
      <c r="I48" s="18">
        <v>0</v>
      </c>
      <c r="J48" s="18">
        <v>0</v>
      </c>
      <c r="K48" s="103"/>
      <c r="L48" s="103"/>
    </row>
    <row r="49" spans="1:14" ht="15" customHeight="1" x14ac:dyDescent="0.25">
      <c r="A49" s="24">
        <v>3238</v>
      </c>
      <c r="B49" s="32" t="s">
        <v>43</v>
      </c>
      <c r="C49" s="18">
        <f t="shared" si="17"/>
        <v>14000</v>
      </c>
      <c r="D49" s="31">
        <f>OBRAZLOŽENJE!F156</f>
        <v>14000</v>
      </c>
      <c r="E49" s="18">
        <v>0</v>
      </c>
      <c r="F49" s="18">
        <v>0</v>
      </c>
      <c r="G49" s="18">
        <v>0</v>
      </c>
      <c r="H49" s="18">
        <v>0</v>
      </c>
      <c r="I49" s="18">
        <v>0</v>
      </c>
      <c r="J49" s="18">
        <v>0</v>
      </c>
      <c r="K49" s="103"/>
      <c r="L49" s="103"/>
    </row>
    <row r="50" spans="1:14" ht="15" customHeight="1" x14ac:dyDescent="0.25">
      <c r="A50" s="563">
        <v>3239</v>
      </c>
      <c r="B50" s="562" t="s">
        <v>44</v>
      </c>
      <c r="C50" s="561">
        <f t="shared" ref="C50" si="19">SUM(D50:J50)</f>
        <v>27000</v>
      </c>
      <c r="D50" s="243">
        <f>OBRAZLOŽENJE!F157</f>
        <v>27000</v>
      </c>
      <c r="E50" s="561">
        <v>0</v>
      </c>
      <c r="F50" s="561">
        <v>0</v>
      </c>
      <c r="G50" s="561">
        <v>0</v>
      </c>
      <c r="H50" s="561">
        <v>0</v>
      </c>
      <c r="I50" s="561">
        <v>0</v>
      </c>
      <c r="J50" s="561">
        <v>0</v>
      </c>
      <c r="K50" s="564"/>
      <c r="L50" s="564"/>
    </row>
    <row r="51" spans="1:14" ht="15" customHeight="1" x14ac:dyDescent="0.25">
      <c r="A51" s="126">
        <v>329</v>
      </c>
      <c r="B51" s="127" t="s">
        <v>24</v>
      </c>
      <c r="C51" s="128">
        <f>SUM(C52:C55)</f>
        <v>9170</v>
      </c>
      <c r="D51" s="128">
        <f>SUM(D52:D55)</f>
        <v>9170</v>
      </c>
      <c r="E51" s="128">
        <f t="shared" ref="E51:J51" si="20">SUM(E52:E55)</f>
        <v>0</v>
      </c>
      <c r="F51" s="128">
        <f t="shared" si="20"/>
        <v>0</v>
      </c>
      <c r="G51" s="128">
        <f t="shared" si="20"/>
        <v>0</v>
      </c>
      <c r="H51" s="128">
        <f t="shared" si="20"/>
        <v>0</v>
      </c>
      <c r="I51" s="128">
        <f t="shared" si="20"/>
        <v>0</v>
      </c>
      <c r="J51" s="128">
        <f t="shared" si="20"/>
        <v>0</v>
      </c>
      <c r="K51" s="99"/>
      <c r="L51" s="99"/>
    </row>
    <row r="52" spans="1:14" ht="15" customHeight="1" x14ac:dyDescent="0.25">
      <c r="A52" s="23">
        <v>3292</v>
      </c>
      <c r="B52" s="29" t="s">
        <v>45</v>
      </c>
      <c r="C52" s="17">
        <f t="shared" si="17"/>
        <v>4000</v>
      </c>
      <c r="D52" s="36">
        <f>OBRAZLOŽENJE!F159</f>
        <v>4000</v>
      </c>
      <c r="E52" s="17">
        <v>0</v>
      </c>
      <c r="F52" s="17">
        <v>0</v>
      </c>
      <c r="G52" s="17">
        <v>0</v>
      </c>
      <c r="H52" s="17">
        <v>0</v>
      </c>
      <c r="I52" s="17">
        <v>0</v>
      </c>
      <c r="J52" s="17">
        <v>0</v>
      </c>
      <c r="K52" s="102"/>
      <c r="L52" s="102"/>
    </row>
    <row r="53" spans="1:14" ht="15" customHeight="1" x14ac:dyDescent="0.25">
      <c r="A53" s="24">
        <v>3293</v>
      </c>
      <c r="B53" s="30" t="s">
        <v>46</v>
      </c>
      <c r="C53" s="18">
        <f t="shared" si="17"/>
        <v>1500</v>
      </c>
      <c r="D53" s="31">
        <f>OBRAZLOŽENJE!F160</f>
        <v>1500</v>
      </c>
      <c r="E53" s="18">
        <v>0</v>
      </c>
      <c r="F53" s="18">
        <v>0</v>
      </c>
      <c r="G53" s="18">
        <v>0</v>
      </c>
      <c r="H53" s="18">
        <v>0</v>
      </c>
      <c r="I53" s="18">
        <v>0</v>
      </c>
      <c r="J53" s="18">
        <v>0</v>
      </c>
      <c r="K53" s="103"/>
      <c r="L53" s="103"/>
    </row>
    <row r="54" spans="1:14" ht="15" customHeight="1" x14ac:dyDescent="0.25">
      <c r="A54" s="242">
        <v>3294</v>
      </c>
      <c r="B54" s="245" t="s">
        <v>47</v>
      </c>
      <c r="C54" s="18">
        <f t="shared" si="17"/>
        <v>1500</v>
      </c>
      <c r="D54" s="243">
        <f>OBRAZLOŽENJE!F161</f>
        <v>1500</v>
      </c>
      <c r="E54" s="246">
        <v>0</v>
      </c>
      <c r="F54" s="246">
        <v>0</v>
      </c>
      <c r="G54" s="246">
        <v>0</v>
      </c>
      <c r="H54" s="246">
        <v>0</v>
      </c>
      <c r="I54" s="246">
        <v>0</v>
      </c>
      <c r="J54" s="246">
        <v>0</v>
      </c>
      <c r="K54" s="244"/>
      <c r="L54" s="244"/>
    </row>
    <row r="55" spans="1:14" ht="15" customHeight="1" x14ac:dyDescent="0.25">
      <c r="A55" s="83">
        <v>3299</v>
      </c>
      <c r="B55" s="84" t="s">
        <v>24</v>
      </c>
      <c r="C55" s="18">
        <f t="shared" si="17"/>
        <v>2170</v>
      </c>
      <c r="D55" s="26">
        <f>OBRAZLOŽENJE!F162</f>
        <v>2170</v>
      </c>
      <c r="E55" s="19">
        <v>0</v>
      </c>
      <c r="F55" s="19">
        <v>0</v>
      </c>
      <c r="G55" s="19">
        <v>0</v>
      </c>
      <c r="H55" s="19">
        <v>0</v>
      </c>
      <c r="I55" s="19">
        <v>0</v>
      </c>
      <c r="J55" s="19">
        <v>0</v>
      </c>
      <c r="K55" s="104"/>
      <c r="L55" s="104"/>
    </row>
    <row r="56" spans="1:14" ht="15" customHeight="1" x14ac:dyDescent="0.25">
      <c r="A56" s="20">
        <v>4</v>
      </c>
      <c r="B56" s="14" t="s">
        <v>26</v>
      </c>
      <c r="C56" s="13">
        <f>C57</f>
        <v>8500</v>
      </c>
      <c r="D56" s="13">
        <f>D57</f>
        <v>8500</v>
      </c>
      <c r="E56" s="13">
        <f t="shared" ref="E56:J57" si="21">E57</f>
        <v>0</v>
      </c>
      <c r="F56" s="13">
        <f t="shared" si="21"/>
        <v>0</v>
      </c>
      <c r="G56" s="13">
        <f t="shared" si="21"/>
        <v>0</v>
      </c>
      <c r="H56" s="13">
        <f t="shared" si="21"/>
        <v>0</v>
      </c>
      <c r="I56" s="13">
        <f t="shared" si="21"/>
        <v>0</v>
      </c>
      <c r="J56" s="13">
        <f t="shared" si="21"/>
        <v>0</v>
      </c>
      <c r="K56" s="13">
        <f>K57</f>
        <v>8670</v>
      </c>
      <c r="L56" s="13">
        <f>L57</f>
        <v>8843.4</v>
      </c>
    </row>
    <row r="57" spans="1:14" ht="15" customHeight="1" x14ac:dyDescent="0.25">
      <c r="A57" s="105">
        <v>42</v>
      </c>
      <c r="B57" s="106" t="s">
        <v>27</v>
      </c>
      <c r="C57" s="107">
        <f>C58+C61</f>
        <v>8500</v>
      </c>
      <c r="D57" s="107">
        <f>D58+D61</f>
        <v>8500</v>
      </c>
      <c r="E57" s="107">
        <f t="shared" si="21"/>
        <v>0</v>
      </c>
      <c r="F57" s="107">
        <f t="shared" si="21"/>
        <v>0</v>
      </c>
      <c r="G57" s="107">
        <f t="shared" si="21"/>
        <v>0</v>
      </c>
      <c r="H57" s="107">
        <f t="shared" si="21"/>
        <v>0</v>
      </c>
      <c r="I57" s="107">
        <f t="shared" si="21"/>
        <v>0</v>
      </c>
      <c r="J57" s="107">
        <f t="shared" si="21"/>
        <v>0</v>
      </c>
      <c r="K57" s="107">
        <f>C57*1.02</f>
        <v>8670</v>
      </c>
      <c r="L57" s="107">
        <f>K57*1.02</f>
        <v>8843.4</v>
      </c>
    </row>
    <row r="58" spans="1:14" ht="15" customHeight="1" x14ac:dyDescent="0.25">
      <c r="A58" s="126">
        <v>422</v>
      </c>
      <c r="B58" s="127" t="s">
        <v>25</v>
      </c>
      <c r="C58" s="128">
        <f>SUM(C59:C60)</f>
        <v>7500</v>
      </c>
      <c r="D58" s="128">
        <f>SUM(D59:D60)</f>
        <v>7500</v>
      </c>
      <c r="E58" s="128">
        <f t="shared" ref="E58:J58" si="22">SUM(E62:E62)</f>
        <v>0</v>
      </c>
      <c r="F58" s="128">
        <f t="shared" si="22"/>
        <v>0</v>
      </c>
      <c r="G58" s="128">
        <f t="shared" si="22"/>
        <v>0</v>
      </c>
      <c r="H58" s="128">
        <f t="shared" si="22"/>
        <v>0</v>
      </c>
      <c r="I58" s="128">
        <f t="shared" si="22"/>
        <v>0</v>
      </c>
      <c r="J58" s="128">
        <f t="shared" si="22"/>
        <v>0</v>
      </c>
      <c r="K58" s="99"/>
      <c r="L58" s="99"/>
    </row>
    <row r="59" spans="1:14" ht="15" customHeight="1" x14ac:dyDescent="0.25">
      <c r="A59" s="23">
        <v>4221</v>
      </c>
      <c r="B59" s="29" t="s">
        <v>48</v>
      </c>
      <c r="C59" s="17">
        <f>SUM(D59:J59)</f>
        <v>4500</v>
      </c>
      <c r="D59" s="17">
        <f>OBRAZLOŽENJE!F163</f>
        <v>4500</v>
      </c>
      <c r="E59" s="17">
        <v>0</v>
      </c>
      <c r="F59" s="17">
        <v>0</v>
      </c>
      <c r="G59" s="17">
        <v>0</v>
      </c>
      <c r="H59" s="17">
        <v>0</v>
      </c>
      <c r="I59" s="17">
        <v>0</v>
      </c>
      <c r="J59" s="17">
        <v>0</v>
      </c>
      <c r="K59" s="442"/>
      <c r="L59" s="442"/>
    </row>
    <row r="60" spans="1:14" ht="15" customHeight="1" x14ac:dyDescent="0.25">
      <c r="A60" s="83">
        <v>4227</v>
      </c>
      <c r="B60" s="443" t="s">
        <v>243</v>
      </c>
      <c r="C60" s="19">
        <f>SUM(D60:J60)</f>
        <v>3000</v>
      </c>
      <c r="D60" s="19">
        <f>OBRAZLOŽENJE!F164</f>
        <v>3000</v>
      </c>
      <c r="E60" s="19">
        <v>0</v>
      </c>
      <c r="F60" s="19">
        <v>0</v>
      </c>
      <c r="G60" s="19">
        <v>0</v>
      </c>
      <c r="H60" s="19">
        <v>0</v>
      </c>
      <c r="I60" s="19">
        <v>0</v>
      </c>
      <c r="J60" s="19">
        <v>0</v>
      </c>
      <c r="K60" s="104"/>
      <c r="L60" s="104"/>
    </row>
    <row r="61" spans="1:14" ht="15" customHeight="1" x14ac:dyDescent="0.25">
      <c r="A61" s="126">
        <v>424</v>
      </c>
      <c r="B61" s="127" t="s">
        <v>28</v>
      </c>
      <c r="C61" s="128">
        <f>SUM(C62)</f>
        <v>1000</v>
      </c>
      <c r="D61" s="128">
        <f>SUM(D62)</f>
        <v>1000</v>
      </c>
      <c r="E61" s="128">
        <v>0</v>
      </c>
      <c r="F61" s="128">
        <f t="shared" ref="F61:J61" si="23">SUM(F65:F65)</f>
        <v>0</v>
      </c>
      <c r="G61" s="128">
        <v>0</v>
      </c>
      <c r="H61" s="128">
        <f t="shared" si="23"/>
        <v>0</v>
      </c>
      <c r="I61" s="128">
        <f t="shared" si="23"/>
        <v>0</v>
      </c>
      <c r="J61" s="128">
        <f t="shared" si="23"/>
        <v>0</v>
      </c>
      <c r="K61" s="99"/>
      <c r="L61" s="99"/>
    </row>
    <row r="62" spans="1:14" ht="15" customHeight="1" x14ac:dyDescent="0.25">
      <c r="A62" s="261">
        <v>4241</v>
      </c>
      <c r="B62" s="38" t="s">
        <v>241</v>
      </c>
      <c r="C62" s="9">
        <f>SUM(D62:J62)</f>
        <v>1000</v>
      </c>
      <c r="D62" s="9">
        <f>OBRAZLOŽENJE!F165</f>
        <v>1000</v>
      </c>
      <c r="E62" s="9">
        <v>0</v>
      </c>
      <c r="F62" s="9">
        <v>0</v>
      </c>
      <c r="G62" s="9">
        <v>0</v>
      </c>
      <c r="H62" s="9">
        <v>0</v>
      </c>
      <c r="I62" s="9">
        <v>0</v>
      </c>
      <c r="J62" s="9">
        <v>0</v>
      </c>
      <c r="K62" s="262"/>
      <c r="L62" s="262"/>
    </row>
    <row r="63" spans="1:14" s="8" customFormat="1" ht="17.100000000000001" customHeight="1" x14ac:dyDescent="0.25">
      <c r="A63" s="440" t="s">
        <v>239</v>
      </c>
      <c r="B63" s="39"/>
      <c r="C63" s="40">
        <f t="shared" ref="C63:L63" si="24">C64+C79</f>
        <v>21000</v>
      </c>
      <c r="D63" s="40">
        <f t="shared" si="24"/>
        <v>0</v>
      </c>
      <c r="E63" s="40">
        <f t="shared" si="24"/>
        <v>11500</v>
      </c>
      <c r="F63" s="40">
        <f t="shared" si="24"/>
        <v>0</v>
      </c>
      <c r="G63" s="40">
        <f t="shared" si="24"/>
        <v>7000</v>
      </c>
      <c r="H63" s="40">
        <f t="shared" si="24"/>
        <v>2500</v>
      </c>
      <c r="I63" s="40">
        <f t="shared" si="24"/>
        <v>0</v>
      </c>
      <c r="J63" s="40">
        <f t="shared" si="24"/>
        <v>0</v>
      </c>
      <c r="K63" s="40">
        <f t="shared" si="24"/>
        <v>21420</v>
      </c>
      <c r="L63" s="40">
        <f t="shared" si="24"/>
        <v>21848.400000000001</v>
      </c>
      <c r="N63" s="260"/>
    </row>
    <row r="64" spans="1:14" s="8" customFormat="1" ht="15" customHeight="1" x14ac:dyDescent="0.25">
      <c r="A64" s="20">
        <v>3</v>
      </c>
      <c r="B64" s="14" t="s">
        <v>19</v>
      </c>
      <c r="C64" s="13">
        <f>C65</f>
        <v>17000</v>
      </c>
      <c r="D64" s="13">
        <f>D65</f>
        <v>0</v>
      </c>
      <c r="E64" s="13">
        <f>E65</f>
        <v>10000</v>
      </c>
      <c r="F64" s="13">
        <f t="shared" ref="F64:J64" si="25">F65</f>
        <v>0</v>
      </c>
      <c r="G64" s="13">
        <f t="shared" si="25"/>
        <v>7000</v>
      </c>
      <c r="H64" s="13">
        <f t="shared" si="25"/>
        <v>0</v>
      </c>
      <c r="I64" s="13">
        <f t="shared" si="25"/>
        <v>0</v>
      </c>
      <c r="J64" s="13">
        <f t="shared" si="25"/>
        <v>0</v>
      </c>
      <c r="K64" s="13">
        <f>K65</f>
        <v>17340</v>
      </c>
      <c r="L64" s="13">
        <f>L65</f>
        <v>17686.8</v>
      </c>
      <c r="N64" s="260"/>
    </row>
    <row r="65" spans="1:14" s="8" customFormat="1" ht="15" customHeight="1" x14ac:dyDescent="0.25">
      <c r="A65" s="105">
        <v>32</v>
      </c>
      <c r="B65" s="106" t="s">
        <v>20</v>
      </c>
      <c r="C65" s="107">
        <f t="shared" ref="C65:J65" si="26">C66+C70+C74+C76</f>
        <v>17000</v>
      </c>
      <c r="D65" s="107">
        <f t="shared" si="26"/>
        <v>0</v>
      </c>
      <c r="E65" s="107">
        <f t="shared" si="26"/>
        <v>10000</v>
      </c>
      <c r="F65" s="107">
        <f t="shared" si="26"/>
        <v>0</v>
      </c>
      <c r="G65" s="107">
        <f t="shared" si="26"/>
        <v>7000</v>
      </c>
      <c r="H65" s="107">
        <f t="shared" si="26"/>
        <v>0</v>
      </c>
      <c r="I65" s="107">
        <f t="shared" si="26"/>
        <v>0</v>
      </c>
      <c r="J65" s="107">
        <f t="shared" si="26"/>
        <v>0</v>
      </c>
      <c r="K65" s="107">
        <f>C65*1.02</f>
        <v>17340</v>
      </c>
      <c r="L65" s="107">
        <f>K65*1.02</f>
        <v>17686.8</v>
      </c>
      <c r="M65" s="260"/>
      <c r="N65" s="260"/>
    </row>
    <row r="66" spans="1:14" ht="15" customHeight="1" x14ac:dyDescent="0.25">
      <c r="A66" s="126">
        <v>321</v>
      </c>
      <c r="B66" s="127" t="s">
        <v>21</v>
      </c>
      <c r="C66" s="128">
        <f t="shared" ref="C66:J66" si="27">SUM(C67:C69)</f>
        <v>5000</v>
      </c>
      <c r="D66" s="128">
        <f t="shared" si="27"/>
        <v>0</v>
      </c>
      <c r="E66" s="128">
        <f t="shared" si="27"/>
        <v>2000</v>
      </c>
      <c r="F66" s="128">
        <f t="shared" si="27"/>
        <v>0</v>
      </c>
      <c r="G66" s="128">
        <f t="shared" si="27"/>
        <v>3000</v>
      </c>
      <c r="H66" s="128">
        <f t="shared" si="27"/>
        <v>0</v>
      </c>
      <c r="I66" s="128">
        <f t="shared" si="27"/>
        <v>0</v>
      </c>
      <c r="J66" s="128">
        <f t="shared" si="27"/>
        <v>0</v>
      </c>
      <c r="K66" s="99"/>
      <c r="L66" s="99"/>
    </row>
    <row r="67" spans="1:14" ht="15" customHeight="1" x14ac:dyDescent="0.25">
      <c r="A67" s="21">
        <v>3211</v>
      </c>
      <c r="B67" s="347" t="s">
        <v>33</v>
      </c>
      <c r="C67" s="16">
        <f>SUM(D67:J67)</f>
        <v>3000</v>
      </c>
      <c r="D67" s="16">
        <v>0</v>
      </c>
      <c r="E67" s="16">
        <f>OBRAZLOŽENJE!F211</f>
        <v>2000</v>
      </c>
      <c r="F67" s="16">
        <v>0</v>
      </c>
      <c r="G67" s="16">
        <f>OBRAZLOŽENJE!F212</f>
        <v>1000</v>
      </c>
      <c r="H67" s="16">
        <v>0</v>
      </c>
      <c r="I67" s="16">
        <v>0</v>
      </c>
      <c r="J67" s="16">
        <v>0</v>
      </c>
      <c r="K67" s="100"/>
      <c r="L67" s="100"/>
    </row>
    <row r="68" spans="1:14" ht="15" customHeight="1" x14ac:dyDescent="0.25">
      <c r="A68" s="24">
        <v>3213</v>
      </c>
      <c r="B68" s="32" t="s">
        <v>34</v>
      </c>
      <c r="C68" s="246">
        <f>SUM(D68:J68)</f>
        <v>1000</v>
      </c>
      <c r="D68" s="246">
        <v>0</v>
      </c>
      <c r="E68" s="246">
        <v>0</v>
      </c>
      <c r="F68" s="246">
        <v>0</v>
      </c>
      <c r="G68" s="246">
        <f>OBRAZLOŽENJE!F213</f>
        <v>1000</v>
      </c>
      <c r="H68" s="246">
        <v>0</v>
      </c>
      <c r="I68" s="246">
        <v>0</v>
      </c>
      <c r="J68" s="246">
        <v>0</v>
      </c>
      <c r="K68" s="244"/>
      <c r="L68" s="244"/>
    </row>
    <row r="69" spans="1:14" ht="15" customHeight="1" x14ac:dyDescent="0.25">
      <c r="A69" s="242">
        <v>3214</v>
      </c>
      <c r="B69" s="37" t="s">
        <v>383</v>
      </c>
      <c r="C69" s="19">
        <f>SUM(D69:J69)</f>
        <v>1000</v>
      </c>
      <c r="D69" s="19">
        <v>0</v>
      </c>
      <c r="E69" s="19">
        <v>0</v>
      </c>
      <c r="F69" s="19">
        <v>0</v>
      </c>
      <c r="G69" s="19">
        <f>OBRAZLOŽENJE!F214</f>
        <v>1000</v>
      </c>
      <c r="H69" s="19">
        <v>0</v>
      </c>
      <c r="I69" s="19">
        <v>0</v>
      </c>
      <c r="J69" s="19">
        <v>0</v>
      </c>
      <c r="K69" s="104"/>
      <c r="L69" s="104"/>
    </row>
    <row r="70" spans="1:14" ht="15" customHeight="1" x14ac:dyDescent="0.25">
      <c r="A70" s="126">
        <v>322</v>
      </c>
      <c r="B70" s="127" t="s">
        <v>22</v>
      </c>
      <c r="C70" s="128">
        <f>SUM(C71:C73)</f>
        <v>5000</v>
      </c>
      <c r="D70" s="128">
        <f t="shared" ref="D70:J70" si="28">SUM(D71:D73)</f>
        <v>0</v>
      </c>
      <c r="E70" s="128">
        <f t="shared" si="28"/>
        <v>2000</v>
      </c>
      <c r="F70" s="128">
        <f t="shared" si="28"/>
        <v>0</v>
      </c>
      <c r="G70" s="128">
        <f t="shared" si="28"/>
        <v>3000</v>
      </c>
      <c r="H70" s="128">
        <f t="shared" si="28"/>
        <v>0</v>
      </c>
      <c r="I70" s="128">
        <f t="shared" si="28"/>
        <v>0</v>
      </c>
      <c r="J70" s="128">
        <f t="shared" si="28"/>
        <v>0</v>
      </c>
      <c r="K70" s="99"/>
      <c r="L70" s="99"/>
    </row>
    <row r="71" spans="1:14" ht="15" customHeight="1" x14ac:dyDescent="0.25">
      <c r="A71" s="21">
        <v>3221</v>
      </c>
      <c r="B71" s="27" t="s">
        <v>35</v>
      </c>
      <c r="C71" s="16">
        <f>SUM(D71:J71)</f>
        <v>2000</v>
      </c>
      <c r="D71" s="16">
        <v>0</v>
      </c>
      <c r="E71" s="16">
        <f>OBRAZLOŽENJE!F217</f>
        <v>1000</v>
      </c>
      <c r="F71" s="16">
        <v>0</v>
      </c>
      <c r="G71" s="16">
        <f>OBRAZLOŽENJE!F216</f>
        <v>1000</v>
      </c>
      <c r="H71" s="16">
        <v>0</v>
      </c>
      <c r="I71" s="16">
        <v>0</v>
      </c>
      <c r="J71" s="16">
        <v>0</v>
      </c>
      <c r="K71" s="365"/>
      <c r="L71" s="365"/>
    </row>
    <row r="72" spans="1:14" ht="15" customHeight="1" x14ac:dyDescent="0.25">
      <c r="A72" s="493">
        <v>3224</v>
      </c>
      <c r="B72" s="494" t="s">
        <v>37</v>
      </c>
      <c r="C72" s="495">
        <f>SUM(D72:J72)</f>
        <v>1000</v>
      </c>
      <c r="D72" s="495">
        <v>0</v>
      </c>
      <c r="E72" s="495">
        <v>0</v>
      </c>
      <c r="F72" s="495">
        <v>0</v>
      </c>
      <c r="G72" s="495">
        <f>OBRAZLOŽENJE!F218</f>
        <v>1000</v>
      </c>
      <c r="H72" s="495">
        <v>0</v>
      </c>
      <c r="I72" s="495">
        <v>0</v>
      </c>
      <c r="J72" s="495">
        <v>0</v>
      </c>
      <c r="K72" s="496"/>
      <c r="L72" s="496"/>
    </row>
    <row r="73" spans="1:14" ht="15" customHeight="1" x14ac:dyDescent="0.25">
      <c r="A73" s="242">
        <v>3225</v>
      </c>
      <c r="B73" s="37" t="s">
        <v>38</v>
      </c>
      <c r="C73" s="246">
        <f>SUM(D73:J73)</f>
        <v>2000</v>
      </c>
      <c r="D73" s="246">
        <v>0</v>
      </c>
      <c r="E73" s="246">
        <f>OBRAZLOŽENJE!F220</f>
        <v>1000</v>
      </c>
      <c r="F73" s="246">
        <v>0</v>
      </c>
      <c r="G73" s="246">
        <f>OBRAZLOŽENJE!F219</f>
        <v>1000</v>
      </c>
      <c r="H73" s="246">
        <v>0</v>
      </c>
      <c r="I73" s="246">
        <v>0</v>
      </c>
      <c r="J73" s="246">
        <v>0</v>
      </c>
      <c r="K73" s="244"/>
      <c r="L73" s="244"/>
    </row>
    <row r="74" spans="1:14" ht="15" customHeight="1" x14ac:dyDescent="0.25">
      <c r="A74" s="126">
        <v>323</v>
      </c>
      <c r="B74" s="127" t="s">
        <v>23</v>
      </c>
      <c r="C74" s="128">
        <f>SUM(C75)</f>
        <v>4000</v>
      </c>
      <c r="D74" s="128">
        <f>SUM(D75)</f>
        <v>0</v>
      </c>
      <c r="E74" s="128">
        <f t="shared" ref="E74:J74" si="29">SUM(E75)</f>
        <v>3000</v>
      </c>
      <c r="F74" s="128">
        <f t="shared" si="29"/>
        <v>0</v>
      </c>
      <c r="G74" s="128">
        <f t="shared" si="29"/>
        <v>1000</v>
      </c>
      <c r="H74" s="128">
        <f t="shared" si="29"/>
        <v>0</v>
      </c>
      <c r="I74" s="128">
        <f t="shared" si="29"/>
        <v>0</v>
      </c>
      <c r="J74" s="128">
        <f t="shared" si="29"/>
        <v>0</v>
      </c>
      <c r="K74" s="99"/>
      <c r="L74" s="99"/>
    </row>
    <row r="75" spans="1:14" ht="15" customHeight="1" x14ac:dyDescent="0.25">
      <c r="A75" s="23">
        <v>3239</v>
      </c>
      <c r="B75" s="33" t="s">
        <v>44</v>
      </c>
      <c r="C75" s="17">
        <f>SUM(D75:J75)</f>
        <v>4000</v>
      </c>
      <c r="D75" s="17">
        <v>0</v>
      </c>
      <c r="E75" s="17">
        <f>OBRAZLOŽENJE!F223+OBRAZLOŽENJE!F224</f>
        <v>3000</v>
      </c>
      <c r="F75" s="17">
        <v>0</v>
      </c>
      <c r="G75" s="17">
        <f>OBRAZLOŽENJE!F222</f>
        <v>1000</v>
      </c>
      <c r="H75" s="17">
        <v>0</v>
      </c>
      <c r="I75" s="17">
        <v>0</v>
      </c>
      <c r="J75" s="17">
        <v>0</v>
      </c>
      <c r="K75" s="102"/>
      <c r="L75" s="102"/>
    </row>
    <row r="76" spans="1:14" ht="15" customHeight="1" x14ac:dyDescent="0.25">
      <c r="A76" s="126">
        <v>329</v>
      </c>
      <c r="B76" s="127" t="s">
        <v>24</v>
      </c>
      <c r="C76" s="128">
        <f>SUM(C77:C78)</f>
        <v>3000</v>
      </c>
      <c r="D76" s="128">
        <f t="shared" ref="D76:J76" si="30">SUM(D77:D78)</f>
        <v>0</v>
      </c>
      <c r="E76" s="128">
        <f t="shared" si="30"/>
        <v>3000</v>
      </c>
      <c r="F76" s="128">
        <f t="shared" si="30"/>
        <v>0</v>
      </c>
      <c r="G76" s="128">
        <f t="shared" si="30"/>
        <v>0</v>
      </c>
      <c r="H76" s="128">
        <f t="shared" si="30"/>
        <v>0</v>
      </c>
      <c r="I76" s="128">
        <f t="shared" si="30"/>
        <v>0</v>
      </c>
      <c r="J76" s="128">
        <f t="shared" si="30"/>
        <v>0</v>
      </c>
      <c r="K76" s="99"/>
      <c r="L76" s="99"/>
    </row>
    <row r="77" spans="1:14" ht="15" customHeight="1" x14ac:dyDescent="0.25">
      <c r="A77" s="21">
        <v>3292</v>
      </c>
      <c r="B77" s="27" t="s">
        <v>45</v>
      </c>
      <c r="C77" s="16">
        <f>SUM(D77:J77)</f>
        <v>1000</v>
      </c>
      <c r="D77" s="25">
        <v>0</v>
      </c>
      <c r="E77" s="16">
        <f>OBRAZLOŽENJE!F226</f>
        <v>1000</v>
      </c>
      <c r="F77" s="16">
        <v>0</v>
      </c>
      <c r="G77" s="16">
        <v>0</v>
      </c>
      <c r="H77" s="16">
        <v>0</v>
      </c>
      <c r="I77" s="16">
        <v>0</v>
      </c>
      <c r="J77" s="16">
        <v>0</v>
      </c>
      <c r="K77" s="100"/>
      <c r="L77" s="100"/>
    </row>
    <row r="78" spans="1:14" ht="15" customHeight="1" x14ac:dyDescent="0.25">
      <c r="A78" s="83">
        <v>3299</v>
      </c>
      <c r="B78" s="84" t="s">
        <v>24</v>
      </c>
      <c r="C78" s="246">
        <f>SUM(D78:J78)</f>
        <v>2000</v>
      </c>
      <c r="D78" s="325">
        <v>0</v>
      </c>
      <c r="E78" s="246">
        <f>OBRAZLOŽENJE!F227</f>
        <v>2000</v>
      </c>
      <c r="F78" s="246">
        <v>0</v>
      </c>
      <c r="G78" s="246">
        <v>0</v>
      </c>
      <c r="H78" s="246">
        <v>0</v>
      </c>
      <c r="I78" s="246">
        <v>0</v>
      </c>
      <c r="J78" s="246">
        <v>0</v>
      </c>
      <c r="K78" s="244"/>
      <c r="L78" s="244"/>
    </row>
    <row r="79" spans="1:14" ht="15" customHeight="1" x14ac:dyDescent="0.25">
      <c r="A79" s="20">
        <v>4</v>
      </c>
      <c r="B79" s="14" t="s">
        <v>26</v>
      </c>
      <c r="C79" s="13">
        <f>C80</f>
        <v>4000</v>
      </c>
      <c r="D79" s="13">
        <f>D80</f>
        <v>0</v>
      </c>
      <c r="E79" s="13">
        <f t="shared" ref="E79:J79" si="31">E80</f>
        <v>1500</v>
      </c>
      <c r="F79" s="13">
        <f t="shared" si="31"/>
        <v>0</v>
      </c>
      <c r="G79" s="13">
        <f t="shared" si="31"/>
        <v>0</v>
      </c>
      <c r="H79" s="13">
        <f t="shared" si="31"/>
        <v>2500</v>
      </c>
      <c r="I79" s="13">
        <f t="shared" si="31"/>
        <v>0</v>
      </c>
      <c r="J79" s="13">
        <f t="shared" si="31"/>
        <v>0</v>
      </c>
      <c r="K79" s="13">
        <f>K80</f>
        <v>4080</v>
      </c>
      <c r="L79" s="13">
        <f>L80</f>
        <v>4161.6000000000004</v>
      </c>
    </row>
    <row r="80" spans="1:14" ht="15" customHeight="1" x14ac:dyDescent="0.25">
      <c r="A80" s="105">
        <v>42</v>
      </c>
      <c r="B80" s="106" t="s">
        <v>27</v>
      </c>
      <c r="C80" s="107">
        <f>C81+C83</f>
        <v>4000</v>
      </c>
      <c r="D80" s="107">
        <f t="shared" ref="D80:J80" si="32">D81+D83</f>
        <v>0</v>
      </c>
      <c r="E80" s="107">
        <f t="shared" si="32"/>
        <v>1500</v>
      </c>
      <c r="F80" s="107">
        <f t="shared" si="32"/>
        <v>0</v>
      </c>
      <c r="G80" s="107">
        <f t="shared" si="32"/>
        <v>0</v>
      </c>
      <c r="H80" s="107">
        <f t="shared" si="32"/>
        <v>2500</v>
      </c>
      <c r="I80" s="107">
        <f t="shared" si="32"/>
        <v>0</v>
      </c>
      <c r="J80" s="107">
        <f t="shared" si="32"/>
        <v>0</v>
      </c>
      <c r="K80" s="107">
        <f>C80*1.02</f>
        <v>4080</v>
      </c>
      <c r="L80" s="107">
        <f>K80*1.02</f>
        <v>4161.6000000000004</v>
      </c>
    </row>
    <row r="81" spans="1:14" ht="15" customHeight="1" x14ac:dyDescent="0.25">
      <c r="A81" s="126">
        <v>422</v>
      </c>
      <c r="B81" s="127" t="s">
        <v>25</v>
      </c>
      <c r="C81" s="128">
        <f>SUM(C82)</f>
        <v>3500</v>
      </c>
      <c r="D81" s="128">
        <f>SUM(D82)</f>
        <v>0</v>
      </c>
      <c r="E81" s="128">
        <f t="shared" ref="E81:J81" si="33">SUM(E82)</f>
        <v>1500</v>
      </c>
      <c r="F81" s="128">
        <f t="shared" si="33"/>
        <v>0</v>
      </c>
      <c r="G81" s="128">
        <f t="shared" si="33"/>
        <v>0</v>
      </c>
      <c r="H81" s="128">
        <f t="shared" si="33"/>
        <v>2000</v>
      </c>
      <c r="I81" s="128">
        <f t="shared" si="33"/>
        <v>0</v>
      </c>
      <c r="J81" s="128">
        <f t="shared" si="33"/>
        <v>0</v>
      </c>
      <c r="K81" s="99"/>
      <c r="L81" s="99"/>
    </row>
    <row r="82" spans="1:14" ht="15" customHeight="1" x14ac:dyDescent="0.25">
      <c r="A82" s="21">
        <v>4221</v>
      </c>
      <c r="B82" s="30" t="s">
        <v>49</v>
      </c>
      <c r="C82" s="17">
        <f>SUM(D82:J82)</f>
        <v>3500</v>
      </c>
      <c r="D82" s="16">
        <v>0</v>
      </c>
      <c r="E82" s="16">
        <f>OBRAZLOŽENJE!F230</f>
        <v>1500</v>
      </c>
      <c r="F82" s="16">
        <v>0</v>
      </c>
      <c r="G82" s="16">
        <v>0</v>
      </c>
      <c r="H82" s="16">
        <f>OBRAZLOŽENJE!F229</f>
        <v>2000</v>
      </c>
      <c r="I82" s="16">
        <v>0</v>
      </c>
      <c r="J82" s="16">
        <v>0</v>
      </c>
      <c r="K82" s="100"/>
      <c r="L82" s="100"/>
    </row>
    <row r="83" spans="1:14" ht="15" customHeight="1" x14ac:dyDescent="0.25">
      <c r="A83" s="126">
        <v>424</v>
      </c>
      <c r="B83" s="127" t="s">
        <v>28</v>
      </c>
      <c r="C83" s="128">
        <f>SUM(C84)</f>
        <v>500</v>
      </c>
      <c r="D83" s="128">
        <f>SUM(D84)</f>
        <v>0</v>
      </c>
      <c r="E83" s="128">
        <f t="shared" ref="E83:J83" si="34">SUM(E84)</f>
        <v>0</v>
      </c>
      <c r="F83" s="128">
        <f t="shared" si="34"/>
        <v>0</v>
      </c>
      <c r="G83" s="128">
        <f t="shared" si="34"/>
        <v>0</v>
      </c>
      <c r="H83" s="128">
        <f t="shared" si="34"/>
        <v>500</v>
      </c>
      <c r="I83" s="128">
        <f t="shared" si="34"/>
        <v>0</v>
      </c>
      <c r="J83" s="128">
        <f t="shared" si="34"/>
        <v>0</v>
      </c>
      <c r="K83" s="99"/>
      <c r="L83" s="99"/>
    </row>
    <row r="84" spans="1:14" ht="15" customHeight="1" x14ac:dyDescent="0.25">
      <c r="A84" s="22">
        <v>4241</v>
      </c>
      <c r="B84" s="38" t="s">
        <v>50</v>
      </c>
      <c r="C84" s="9">
        <f>SUM(D84:J84)</f>
        <v>500</v>
      </c>
      <c r="D84" s="15">
        <v>0</v>
      </c>
      <c r="E84" s="15">
        <v>0</v>
      </c>
      <c r="F84" s="15">
        <v>0</v>
      </c>
      <c r="G84" s="15">
        <v>0</v>
      </c>
      <c r="H84" s="15">
        <f>OBRAZLOŽENJE!F231</f>
        <v>500</v>
      </c>
      <c r="I84" s="15">
        <v>0</v>
      </c>
      <c r="J84" s="15">
        <v>0</v>
      </c>
      <c r="K84" s="101"/>
      <c r="L84" s="101"/>
    </row>
    <row r="85" spans="1:14" s="8" customFormat="1" ht="17.100000000000001" customHeight="1" x14ac:dyDescent="0.25">
      <c r="A85" s="440" t="s">
        <v>240</v>
      </c>
      <c r="B85" s="39"/>
      <c r="C85" s="40">
        <f>C86</f>
        <v>753620</v>
      </c>
      <c r="D85" s="40">
        <f t="shared" ref="D85:L85" si="35">D86</f>
        <v>101225</v>
      </c>
      <c r="E85" s="40">
        <f t="shared" si="35"/>
        <v>0</v>
      </c>
      <c r="F85" s="40">
        <f t="shared" si="35"/>
        <v>0</v>
      </c>
      <c r="G85" s="40">
        <f t="shared" si="35"/>
        <v>652395</v>
      </c>
      <c r="H85" s="40">
        <f t="shared" si="35"/>
        <v>0</v>
      </c>
      <c r="I85" s="40">
        <f t="shared" si="35"/>
        <v>0</v>
      </c>
      <c r="J85" s="40">
        <f t="shared" si="35"/>
        <v>0</v>
      </c>
      <c r="K85" s="40">
        <f t="shared" si="35"/>
        <v>768692.4</v>
      </c>
      <c r="L85" s="40">
        <f t="shared" si="35"/>
        <v>784066.24800000014</v>
      </c>
      <c r="N85" s="260"/>
    </row>
    <row r="86" spans="1:14" s="8" customFormat="1" ht="15" customHeight="1" x14ac:dyDescent="0.25">
      <c r="A86" s="20">
        <v>3</v>
      </c>
      <c r="B86" s="14" t="s">
        <v>19</v>
      </c>
      <c r="C86" s="13">
        <f t="shared" ref="C86:L86" si="36">C97+C87</f>
        <v>753620</v>
      </c>
      <c r="D86" s="13">
        <f t="shared" si="36"/>
        <v>101225</v>
      </c>
      <c r="E86" s="13">
        <f t="shared" si="36"/>
        <v>0</v>
      </c>
      <c r="F86" s="13">
        <f t="shared" si="36"/>
        <v>0</v>
      </c>
      <c r="G86" s="13">
        <f t="shared" si="36"/>
        <v>652395</v>
      </c>
      <c r="H86" s="13">
        <f t="shared" si="36"/>
        <v>0</v>
      </c>
      <c r="I86" s="13">
        <f t="shared" si="36"/>
        <v>0</v>
      </c>
      <c r="J86" s="13">
        <f t="shared" si="36"/>
        <v>0</v>
      </c>
      <c r="K86" s="13">
        <f t="shared" si="36"/>
        <v>768692.4</v>
      </c>
      <c r="L86" s="13">
        <f t="shared" si="36"/>
        <v>784066.24800000014</v>
      </c>
      <c r="N86" s="260"/>
    </row>
    <row r="87" spans="1:14" s="8" customFormat="1" ht="15" customHeight="1" x14ac:dyDescent="0.25">
      <c r="A87" s="105">
        <v>31</v>
      </c>
      <c r="B87" s="106" t="s">
        <v>53</v>
      </c>
      <c r="C87" s="107">
        <f>C88+C91+C94</f>
        <v>726620</v>
      </c>
      <c r="D87" s="107">
        <f t="shared" ref="D87:J87" si="37">D88+D91+D94</f>
        <v>97595</v>
      </c>
      <c r="E87" s="107">
        <f t="shared" si="37"/>
        <v>0</v>
      </c>
      <c r="F87" s="107">
        <f t="shared" si="37"/>
        <v>0</v>
      </c>
      <c r="G87" s="107">
        <f t="shared" si="37"/>
        <v>629025</v>
      </c>
      <c r="H87" s="107">
        <f t="shared" si="37"/>
        <v>0</v>
      </c>
      <c r="I87" s="107">
        <f t="shared" si="37"/>
        <v>0</v>
      </c>
      <c r="J87" s="107">
        <f t="shared" si="37"/>
        <v>0</v>
      </c>
      <c r="K87" s="107">
        <f>C87*1.02</f>
        <v>741152.4</v>
      </c>
      <c r="L87" s="107">
        <f>K87*1.02</f>
        <v>755975.44800000009</v>
      </c>
      <c r="N87" s="260"/>
    </row>
    <row r="88" spans="1:14" ht="15" customHeight="1" x14ac:dyDescent="0.25">
      <c r="A88" s="126">
        <v>311</v>
      </c>
      <c r="B88" s="127" t="s">
        <v>54</v>
      </c>
      <c r="C88" s="128">
        <f>SUM(C89:C90)</f>
        <v>585080</v>
      </c>
      <c r="D88" s="128">
        <f>SUM(D89:D90)</f>
        <v>78580</v>
      </c>
      <c r="E88" s="128">
        <f t="shared" ref="E88:J88" si="38">SUM(E89:E90)</f>
        <v>0</v>
      </c>
      <c r="F88" s="128">
        <f t="shared" si="38"/>
        <v>0</v>
      </c>
      <c r="G88" s="128">
        <f>SUM(G89:G90)</f>
        <v>506500</v>
      </c>
      <c r="H88" s="128">
        <f t="shared" si="38"/>
        <v>0</v>
      </c>
      <c r="I88" s="128">
        <f t="shared" si="38"/>
        <v>0</v>
      </c>
      <c r="J88" s="128">
        <f t="shared" si="38"/>
        <v>0</v>
      </c>
      <c r="K88" s="99"/>
      <c r="L88" s="99"/>
    </row>
    <row r="89" spans="1:14" ht="15" customHeight="1" x14ac:dyDescent="0.25">
      <c r="A89" s="21">
        <v>3111</v>
      </c>
      <c r="B89" s="27" t="s">
        <v>265</v>
      </c>
      <c r="C89" s="16">
        <f>SUM(D89:J89)</f>
        <v>506500</v>
      </c>
      <c r="D89" s="16">
        <v>0</v>
      </c>
      <c r="E89" s="16">
        <v>0</v>
      </c>
      <c r="F89" s="619">
        <v>0</v>
      </c>
      <c r="G89" s="16">
        <f>OBRAZLOŽENJE!F188</f>
        <v>506500</v>
      </c>
      <c r="H89" s="16">
        <v>0</v>
      </c>
      <c r="I89" s="16">
        <v>0</v>
      </c>
      <c r="J89" s="16">
        <v>0</v>
      </c>
      <c r="K89" s="100"/>
      <c r="L89" s="100"/>
    </row>
    <row r="90" spans="1:14" ht="15" customHeight="1" x14ac:dyDescent="0.25">
      <c r="A90" s="83">
        <v>3111</v>
      </c>
      <c r="B90" s="84" t="s">
        <v>266</v>
      </c>
      <c r="C90" s="19">
        <f>SUM(D90:J90)</f>
        <v>78580</v>
      </c>
      <c r="D90" s="19">
        <f>OBRAZLOŽENJE!F189</f>
        <v>78580</v>
      </c>
      <c r="E90" s="19">
        <v>0</v>
      </c>
      <c r="F90" s="7">
        <v>0</v>
      </c>
      <c r="G90" s="19">
        <v>0</v>
      </c>
      <c r="H90" s="19">
        <v>0</v>
      </c>
      <c r="I90" s="19">
        <v>0</v>
      </c>
      <c r="J90" s="19">
        <v>0</v>
      </c>
      <c r="K90" s="104"/>
      <c r="L90" s="104"/>
    </row>
    <row r="91" spans="1:14" ht="15" customHeight="1" x14ac:dyDescent="0.25">
      <c r="A91" s="126">
        <v>312</v>
      </c>
      <c r="B91" s="127" t="s">
        <v>55</v>
      </c>
      <c r="C91" s="128">
        <f>SUM(C92:C93)</f>
        <v>45000</v>
      </c>
      <c r="D91" s="128">
        <f>SUM(D92:D93)</f>
        <v>6045</v>
      </c>
      <c r="E91" s="128">
        <f t="shared" ref="E91:J91" si="39">SUM(E92:E93)</f>
        <v>0</v>
      </c>
      <c r="F91" s="128">
        <f t="shared" si="39"/>
        <v>0</v>
      </c>
      <c r="G91" s="128">
        <f>SUM(G92:G93)</f>
        <v>38955</v>
      </c>
      <c r="H91" s="128">
        <f t="shared" si="39"/>
        <v>0</v>
      </c>
      <c r="I91" s="128">
        <f t="shared" si="39"/>
        <v>0</v>
      </c>
      <c r="J91" s="128">
        <f t="shared" si="39"/>
        <v>0</v>
      </c>
      <c r="K91" s="99"/>
      <c r="L91" s="99"/>
    </row>
    <row r="92" spans="1:14" ht="15" customHeight="1" x14ac:dyDescent="0.25">
      <c r="A92" s="21">
        <v>3121</v>
      </c>
      <c r="B92" s="27" t="s">
        <v>268</v>
      </c>
      <c r="C92" s="16">
        <f>G92</f>
        <v>38955</v>
      </c>
      <c r="D92" s="16">
        <v>0</v>
      </c>
      <c r="E92" s="16">
        <v>0</v>
      </c>
      <c r="F92" s="619">
        <v>0</v>
      </c>
      <c r="G92" s="16">
        <f>OBRAZLOŽENJE!F190</f>
        <v>38955</v>
      </c>
      <c r="H92" s="16">
        <v>0</v>
      </c>
      <c r="I92" s="16">
        <v>0</v>
      </c>
      <c r="J92" s="16">
        <v>0</v>
      </c>
      <c r="K92" s="100"/>
      <c r="L92" s="100"/>
    </row>
    <row r="93" spans="1:14" ht="15" customHeight="1" x14ac:dyDescent="0.25">
      <c r="A93" s="83">
        <v>3121</v>
      </c>
      <c r="B93" s="84" t="s">
        <v>267</v>
      </c>
      <c r="C93" s="19">
        <f>D93</f>
        <v>6045</v>
      </c>
      <c r="D93" s="19">
        <f>OBRAZLOŽENJE!F191</f>
        <v>6045</v>
      </c>
      <c r="E93" s="19">
        <v>0</v>
      </c>
      <c r="F93" s="7">
        <v>0</v>
      </c>
      <c r="G93" s="19">
        <f>OBRAZLOŽENJE!F325</f>
        <v>0</v>
      </c>
      <c r="H93" s="19">
        <v>0</v>
      </c>
      <c r="I93" s="19">
        <v>0</v>
      </c>
      <c r="J93" s="19">
        <v>0</v>
      </c>
      <c r="K93" s="104"/>
      <c r="L93" s="104"/>
    </row>
    <row r="94" spans="1:14" ht="15" customHeight="1" x14ac:dyDescent="0.25">
      <c r="A94" s="126">
        <v>313</v>
      </c>
      <c r="B94" s="127" t="s">
        <v>56</v>
      </c>
      <c r="C94" s="128">
        <f t="shared" ref="C94:J94" si="40">SUM(C95:C96)</f>
        <v>96540</v>
      </c>
      <c r="D94" s="128">
        <f>SUM(D95:D96)</f>
        <v>12970</v>
      </c>
      <c r="E94" s="128">
        <f t="shared" si="40"/>
        <v>0</v>
      </c>
      <c r="F94" s="128">
        <f t="shared" si="40"/>
        <v>0</v>
      </c>
      <c r="G94" s="128">
        <f>SUM(G95:G96)</f>
        <v>83570</v>
      </c>
      <c r="H94" s="128">
        <f t="shared" si="40"/>
        <v>0</v>
      </c>
      <c r="I94" s="128">
        <f t="shared" si="40"/>
        <v>0</v>
      </c>
      <c r="J94" s="128">
        <f t="shared" si="40"/>
        <v>0</v>
      </c>
      <c r="K94" s="99"/>
      <c r="L94" s="99"/>
    </row>
    <row r="95" spans="1:14" ht="15" customHeight="1" x14ac:dyDescent="0.25">
      <c r="A95" s="24">
        <v>3132</v>
      </c>
      <c r="B95" s="30" t="s">
        <v>258</v>
      </c>
      <c r="C95" s="18">
        <f>SUM(D95:J95)</f>
        <v>83570</v>
      </c>
      <c r="D95" s="18">
        <v>0</v>
      </c>
      <c r="E95" s="18">
        <v>0</v>
      </c>
      <c r="F95" s="619">
        <v>0</v>
      </c>
      <c r="G95" s="18">
        <f>OBRAZLOŽENJE!F193</f>
        <v>83570</v>
      </c>
      <c r="H95" s="18">
        <v>0</v>
      </c>
      <c r="I95" s="18">
        <v>0</v>
      </c>
      <c r="J95" s="18">
        <v>0</v>
      </c>
      <c r="K95" s="103"/>
      <c r="L95" s="103"/>
    </row>
    <row r="96" spans="1:14" ht="15" customHeight="1" x14ac:dyDescent="0.25">
      <c r="A96" s="24">
        <v>3132</v>
      </c>
      <c r="B96" s="30" t="s">
        <v>259</v>
      </c>
      <c r="C96" s="18">
        <f>SUM(D96:J96)</f>
        <v>12970</v>
      </c>
      <c r="D96" s="18">
        <f>OBRAZLOŽENJE!F194</f>
        <v>12970</v>
      </c>
      <c r="E96" s="18">
        <v>0</v>
      </c>
      <c r="F96" s="7">
        <v>0</v>
      </c>
      <c r="G96" s="18">
        <v>0</v>
      </c>
      <c r="H96" s="18">
        <v>0</v>
      </c>
      <c r="I96" s="18">
        <v>0</v>
      </c>
      <c r="J96" s="18">
        <v>0</v>
      </c>
      <c r="K96" s="103"/>
      <c r="L96" s="103"/>
    </row>
    <row r="97" spans="1:14" s="8" customFormat="1" ht="15" customHeight="1" x14ac:dyDescent="0.25">
      <c r="A97" s="105">
        <v>32</v>
      </c>
      <c r="B97" s="106" t="s">
        <v>20</v>
      </c>
      <c r="C97" s="107">
        <f>C98+C101</f>
        <v>27000</v>
      </c>
      <c r="D97" s="107">
        <f t="shared" ref="D97:J97" si="41">D98+D101</f>
        <v>3630</v>
      </c>
      <c r="E97" s="107">
        <f t="shared" si="41"/>
        <v>0</v>
      </c>
      <c r="F97" s="107">
        <f t="shared" si="41"/>
        <v>0</v>
      </c>
      <c r="G97" s="107">
        <f t="shared" si="41"/>
        <v>23370</v>
      </c>
      <c r="H97" s="107">
        <f t="shared" si="41"/>
        <v>0</v>
      </c>
      <c r="I97" s="107">
        <f t="shared" si="41"/>
        <v>0</v>
      </c>
      <c r="J97" s="107">
        <f t="shared" si="41"/>
        <v>0</v>
      </c>
      <c r="K97" s="107">
        <f>C97*1.02</f>
        <v>27540</v>
      </c>
      <c r="L97" s="107">
        <f>K97*1.02</f>
        <v>28090.799999999999</v>
      </c>
      <c r="N97" s="260"/>
    </row>
    <row r="98" spans="1:14" ht="15" customHeight="1" x14ac:dyDescent="0.25">
      <c r="A98" s="126">
        <v>321</v>
      </c>
      <c r="B98" s="127" t="s">
        <v>21</v>
      </c>
      <c r="C98" s="128">
        <f>SUM(C99:C100)</f>
        <v>22000</v>
      </c>
      <c r="D98" s="128">
        <f>SUM(D99:D100)</f>
        <v>2960</v>
      </c>
      <c r="E98" s="128">
        <f t="shared" ref="E98:J98" si="42">SUM(E99:E100)</f>
        <v>0</v>
      </c>
      <c r="F98" s="128">
        <f t="shared" si="42"/>
        <v>0</v>
      </c>
      <c r="G98" s="128">
        <f>SUM(G99:G100)</f>
        <v>19040</v>
      </c>
      <c r="H98" s="128">
        <f t="shared" si="42"/>
        <v>0</v>
      </c>
      <c r="I98" s="128">
        <f t="shared" si="42"/>
        <v>0</v>
      </c>
      <c r="J98" s="128">
        <f t="shared" si="42"/>
        <v>0</v>
      </c>
      <c r="K98" s="99"/>
      <c r="L98" s="99"/>
    </row>
    <row r="99" spans="1:14" ht="15" customHeight="1" x14ac:dyDescent="0.25">
      <c r="A99" s="21">
        <v>3212</v>
      </c>
      <c r="B99" s="30" t="s">
        <v>269</v>
      </c>
      <c r="C99" s="17">
        <f>SUM(D99:J99)</f>
        <v>19040</v>
      </c>
      <c r="D99" s="25">
        <v>0</v>
      </c>
      <c r="E99" s="25">
        <v>0</v>
      </c>
      <c r="F99" s="619">
        <v>0</v>
      </c>
      <c r="G99" s="25">
        <f>OBRAZLOŽENJE!F197</f>
        <v>19040</v>
      </c>
      <c r="H99" s="25">
        <v>0</v>
      </c>
      <c r="I99" s="25">
        <v>0</v>
      </c>
      <c r="J99" s="25">
        <v>0</v>
      </c>
      <c r="K99" s="100"/>
      <c r="L99" s="100"/>
    </row>
    <row r="100" spans="1:14" ht="15" customHeight="1" x14ac:dyDescent="0.25">
      <c r="A100" s="24">
        <v>3212</v>
      </c>
      <c r="B100" s="30" t="s">
        <v>270</v>
      </c>
      <c r="C100" s="18">
        <f>SUM(D100:J100)</f>
        <v>2960</v>
      </c>
      <c r="D100" s="31">
        <f>OBRAZLOŽENJE!F198</f>
        <v>2960</v>
      </c>
      <c r="E100" s="31">
        <v>0</v>
      </c>
      <c r="F100" s="7">
        <v>0</v>
      </c>
      <c r="G100" s="31">
        <v>0</v>
      </c>
      <c r="H100" s="31">
        <v>0</v>
      </c>
      <c r="I100" s="31">
        <v>0</v>
      </c>
      <c r="J100" s="31">
        <v>0</v>
      </c>
      <c r="K100" s="103"/>
      <c r="L100" s="103"/>
      <c r="M100" s="259"/>
    </row>
    <row r="101" spans="1:14" ht="15" customHeight="1" x14ac:dyDescent="0.25">
      <c r="A101" s="126">
        <v>323</v>
      </c>
      <c r="B101" s="127" t="s">
        <v>23</v>
      </c>
      <c r="C101" s="128">
        <f t="shared" ref="C101:J101" si="43">SUM(C102:C103)</f>
        <v>5000</v>
      </c>
      <c r="D101" s="128">
        <f>SUM(D102:D103)</f>
        <v>670</v>
      </c>
      <c r="E101" s="128">
        <f t="shared" si="43"/>
        <v>0</v>
      </c>
      <c r="F101" s="128">
        <f t="shared" si="43"/>
        <v>0</v>
      </c>
      <c r="G101" s="128">
        <f>SUM(G102:G103)</f>
        <v>4330</v>
      </c>
      <c r="H101" s="128">
        <f t="shared" si="43"/>
        <v>0</v>
      </c>
      <c r="I101" s="128">
        <f t="shared" si="43"/>
        <v>0</v>
      </c>
      <c r="J101" s="128">
        <f t="shared" si="43"/>
        <v>0</v>
      </c>
      <c r="K101" s="99"/>
      <c r="L101" s="99"/>
    </row>
    <row r="102" spans="1:14" ht="15" customHeight="1" x14ac:dyDescent="0.25">
      <c r="A102" s="24">
        <v>3239</v>
      </c>
      <c r="B102" s="32" t="s">
        <v>262</v>
      </c>
      <c r="C102" s="18">
        <f t="shared" ref="C102" si="44">SUM(D102:J102)</f>
        <v>4330</v>
      </c>
      <c r="D102" s="34">
        <v>0</v>
      </c>
      <c r="E102" s="18">
        <v>0</v>
      </c>
      <c r="F102" s="7">
        <v>0</v>
      </c>
      <c r="G102" s="18">
        <f>OBRAZLOŽENJE!F200</f>
        <v>4330</v>
      </c>
      <c r="H102" s="18">
        <v>0</v>
      </c>
      <c r="I102" s="18">
        <v>0</v>
      </c>
      <c r="J102" s="18">
        <v>0</v>
      </c>
      <c r="K102" s="103"/>
      <c r="L102" s="103"/>
    </row>
    <row r="103" spans="1:14" ht="15" customHeight="1" x14ac:dyDescent="0.25">
      <c r="A103" s="83">
        <v>3239</v>
      </c>
      <c r="B103" s="441" t="s">
        <v>277</v>
      </c>
      <c r="C103" s="19">
        <f>SUM(D103:J103)</f>
        <v>670</v>
      </c>
      <c r="D103" s="19">
        <f>OBRAZLOŽENJE!F201</f>
        <v>670</v>
      </c>
      <c r="E103" s="19">
        <v>0</v>
      </c>
      <c r="F103" s="618">
        <v>0</v>
      </c>
      <c r="G103" s="19">
        <v>0</v>
      </c>
      <c r="H103" s="19">
        <v>0</v>
      </c>
      <c r="I103" s="19">
        <v>0</v>
      </c>
      <c r="J103" s="19">
        <v>0</v>
      </c>
      <c r="K103" s="104"/>
      <c r="L103" s="104"/>
    </row>
    <row r="104" spans="1:14" ht="15" customHeight="1" x14ac:dyDescent="0.25"/>
    <row r="105" spans="1:14" ht="15" customHeight="1" x14ac:dyDescent="0.25"/>
    <row r="106" spans="1:14" ht="15" customHeight="1" x14ac:dyDescent="0.25">
      <c r="A106" s="131" t="s">
        <v>320</v>
      </c>
    </row>
    <row r="107" spans="1:14" ht="15" customHeight="1" x14ac:dyDescent="0.25">
      <c r="A107" s="131"/>
    </row>
    <row r="108" spans="1:14" ht="15" customHeight="1" x14ac:dyDescent="0.25">
      <c r="A108" s="131"/>
      <c r="I108" s="11" t="s">
        <v>314</v>
      </c>
      <c r="J108" s="12"/>
      <c r="K108" s="12"/>
      <c r="L108" s="12"/>
    </row>
    <row r="109" spans="1:14" ht="15" customHeight="1" x14ac:dyDescent="0.25">
      <c r="A109" s="131"/>
      <c r="J109" s="768" t="s">
        <v>304</v>
      </c>
      <c r="K109" s="768"/>
      <c r="L109" s="768"/>
    </row>
    <row r="110" spans="1:14" ht="15" customHeight="1" x14ac:dyDescent="0.25">
      <c r="A110" s="131"/>
      <c r="J110" s="476"/>
      <c r="K110" s="476"/>
      <c r="L110" s="476"/>
    </row>
    <row r="111" spans="1:14" ht="15" customHeight="1" x14ac:dyDescent="0.25">
      <c r="A111" s="131"/>
      <c r="J111" s="476"/>
      <c r="K111" s="476"/>
      <c r="L111" s="476"/>
    </row>
    <row r="112" spans="1:14" ht="15" customHeight="1" x14ac:dyDescent="0.25">
      <c r="A112" s="131"/>
      <c r="J112" s="476"/>
      <c r="K112" s="476"/>
      <c r="L112" s="476"/>
    </row>
    <row r="113" spans="1:12" ht="15" customHeight="1" x14ac:dyDescent="0.25">
      <c r="A113" s="131"/>
      <c r="J113" s="476"/>
      <c r="K113" s="476"/>
      <c r="L113" s="476"/>
    </row>
    <row r="114" spans="1:12" ht="15" customHeight="1" x14ac:dyDescent="0.25">
      <c r="A114" s="131"/>
      <c r="J114" s="476"/>
      <c r="K114" s="476"/>
      <c r="L114" s="476"/>
    </row>
    <row r="115" spans="1:12" ht="15" customHeight="1" x14ac:dyDescent="0.25">
      <c r="A115" s="131"/>
      <c r="J115" s="476"/>
      <c r="K115" s="476"/>
      <c r="L115" s="476"/>
    </row>
    <row r="116" spans="1:12" ht="15" customHeight="1" x14ac:dyDescent="0.25">
      <c r="A116" s="131"/>
      <c r="J116" s="476"/>
      <c r="K116" s="476"/>
      <c r="L116" s="476"/>
    </row>
    <row r="117" spans="1:12" ht="15" customHeight="1" x14ac:dyDescent="0.25">
      <c r="A117" s="131"/>
      <c r="J117" s="476"/>
      <c r="K117" s="476"/>
      <c r="L117" s="476"/>
    </row>
    <row r="118" spans="1:12" ht="15" customHeight="1" x14ac:dyDescent="0.25">
      <c r="A118" s="131"/>
      <c r="J118" s="476"/>
      <c r="K118" s="476"/>
      <c r="L118" s="476"/>
    </row>
    <row r="119" spans="1:12" ht="15" customHeight="1" x14ac:dyDescent="0.25">
      <c r="A119" s="131"/>
      <c r="J119" s="476"/>
      <c r="K119" s="476"/>
      <c r="L119" s="476"/>
    </row>
    <row r="120" spans="1:12" ht="15" customHeight="1" x14ac:dyDescent="0.25">
      <c r="A120" s="131"/>
      <c r="J120" s="476"/>
      <c r="K120" s="476"/>
      <c r="L120" s="476"/>
    </row>
    <row r="121" spans="1:12" ht="15" customHeight="1" x14ac:dyDescent="0.25">
      <c r="A121" s="131"/>
      <c r="J121" s="476"/>
      <c r="K121" s="476"/>
      <c r="L121" s="476"/>
    </row>
    <row r="122" spans="1:12" ht="15" customHeight="1" x14ac:dyDescent="0.25">
      <c r="A122" s="131"/>
      <c r="J122" s="476"/>
      <c r="K122" s="476"/>
      <c r="L122" s="476"/>
    </row>
    <row r="123" spans="1:12" ht="15" customHeight="1" x14ac:dyDescent="0.25">
      <c r="A123" s="131"/>
      <c r="J123" s="476"/>
      <c r="K123" s="476"/>
      <c r="L123" s="476"/>
    </row>
    <row r="124" spans="1:12" ht="15" customHeight="1" x14ac:dyDescent="0.25">
      <c r="A124" s="131"/>
      <c r="J124" s="476"/>
      <c r="K124" s="476"/>
      <c r="L124" s="476"/>
    </row>
    <row r="125" spans="1:12" ht="15" customHeight="1" x14ac:dyDescent="0.25">
      <c r="A125" s="131"/>
      <c r="J125" s="476"/>
      <c r="K125" s="476"/>
      <c r="L125" s="476"/>
    </row>
    <row r="126" spans="1:12" ht="15" customHeight="1" x14ac:dyDescent="0.25">
      <c r="A126" s="131"/>
      <c r="J126" s="476"/>
      <c r="K126" s="476"/>
      <c r="L126" s="476"/>
    </row>
    <row r="127" spans="1:12" ht="15" customHeight="1" x14ac:dyDescent="0.25">
      <c r="A127" s="131"/>
      <c r="J127" s="476"/>
      <c r="K127" s="476"/>
      <c r="L127" s="476"/>
    </row>
    <row r="128" spans="1:12" ht="15" customHeight="1" x14ac:dyDescent="0.25">
      <c r="A128" s="131"/>
      <c r="J128" s="476"/>
      <c r="K128" s="476"/>
      <c r="L128" s="476"/>
    </row>
    <row r="129" spans="1:14" ht="15" customHeight="1" x14ac:dyDescent="0.25">
      <c r="A129" s="131"/>
      <c r="J129" s="476"/>
      <c r="K129" s="476"/>
      <c r="L129" s="476"/>
    </row>
    <row r="130" spans="1:14" ht="15" customHeight="1" x14ac:dyDescent="0.25">
      <c r="A130" s="131"/>
      <c r="J130" s="476"/>
      <c r="K130" s="476"/>
      <c r="L130" s="476"/>
    </row>
    <row r="131" spans="1:14" ht="15" customHeight="1" x14ac:dyDescent="0.25">
      <c r="A131" s="131"/>
      <c r="J131" s="476"/>
      <c r="K131" s="476"/>
      <c r="L131" s="476"/>
    </row>
    <row r="132" spans="1:14" ht="15" customHeight="1" x14ac:dyDescent="0.25">
      <c r="A132" s="131"/>
      <c r="J132" s="476"/>
      <c r="K132" s="476"/>
      <c r="L132" s="476"/>
    </row>
    <row r="133" spans="1:14" ht="15" customHeight="1" x14ac:dyDescent="0.25">
      <c r="A133" s="131"/>
      <c r="J133" s="476"/>
      <c r="K133" s="476"/>
      <c r="L133" s="476"/>
    </row>
    <row r="134" spans="1:14" ht="15" customHeight="1" x14ac:dyDescent="0.25">
      <c r="A134" s="131"/>
      <c r="J134" s="476"/>
      <c r="K134" s="476"/>
      <c r="L134" s="476"/>
    </row>
    <row r="135" spans="1:14" ht="15" customHeight="1" x14ac:dyDescent="0.25"/>
    <row r="136" spans="1:14" s="479" customFormat="1" ht="15" customHeight="1" x14ac:dyDescent="0.25">
      <c r="A136" s="477" t="s">
        <v>293</v>
      </c>
      <c r="B136" s="478"/>
      <c r="C136" s="478"/>
      <c r="N136" s="557"/>
    </row>
    <row r="137" spans="1:14" s="479" customFormat="1" ht="12.6" customHeight="1" x14ac:dyDescent="0.25">
      <c r="A137" s="480"/>
      <c r="B137" s="511" t="s">
        <v>294</v>
      </c>
      <c r="C137" s="478"/>
      <c r="N137" s="557"/>
    </row>
    <row r="138" spans="1:14" s="479" customFormat="1" ht="12.6" customHeight="1" x14ac:dyDescent="0.25">
      <c r="B138" s="511" t="s">
        <v>295</v>
      </c>
      <c r="C138" s="481"/>
      <c r="N138" s="557"/>
    </row>
    <row r="139" spans="1:14" ht="15" customHeight="1" x14ac:dyDescent="0.25"/>
    <row r="140" spans="1:14" ht="15" customHeight="1" x14ac:dyDescent="0.25"/>
    <row r="141" spans="1:14" ht="15" customHeight="1" x14ac:dyDescent="0.25"/>
    <row r="142" spans="1:14" ht="15" customHeight="1" x14ac:dyDescent="0.25"/>
    <row r="143" spans="1:14" ht="15" customHeight="1" x14ac:dyDescent="0.25"/>
    <row r="144" spans="1:14" ht="15" customHeight="1" x14ac:dyDescent="0.25"/>
    <row r="145" ht="15" customHeight="1" x14ac:dyDescent="0.25"/>
  </sheetData>
  <mergeCells count="2">
    <mergeCell ref="A1:L1"/>
    <mergeCell ref="J109:L109"/>
  </mergeCells>
  <phoneticPr fontId="0" type="noConversion"/>
  <printOptions horizontalCentered="1" verticalCentered="1"/>
  <pageMargins left="0.39370078740157483" right="0.39370078740157483" top="0.39370078740157483" bottom="0.39370078740157483" header="0" footer="0"/>
  <pageSetup paperSize="9" scale="93" firstPageNumber="4" orientation="landscape" useFirstPageNumber="1" horizontalDpi="300" verticalDpi="300"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8</vt:i4>
      </vt:variant>
    </vt:vector>
  </HeadingPairs>
  <TitlesOfParts>
    <vt:vector size="13" baseType="lpstr">
      <vt:lpstr>Zahtjev_uvrstenje</vt:lpstr>
      <vt:lpstr>OBRAZLOŽENJE</vt:lpstr>
      <vt:lpstr>OPĆI DIO</vt:lpstr>
      <vt:lpstr>PLAN PRIHODA</vt:lpstr>
      <vt:lpstr>PLAN RASHODA I IZDATAKA</vt:lpstr>
      <vt:lpstr>OBRAZLOŽENJE!_ftn1</vt:lpstr>
      <vt:lpstr>'PLAN PRIHODA'!Ispis_naslova</vt:lpstr>
      <vt:lpstr>'PLAN RASHODA I IZDATAKA'!Ispis_naslova</vt:lpstr>
      <vt:lpstr>OBRAZLOŽENJE!Podrucje_ispisa</vt:lpstr>
      <vt:lpstr>'OPĆI DIO'!Podrucje_ispisa</vt:lpstr>
      <vt:lpstr>'PLAN PRIHODA'!Podrucje_ispisa</vt:lpstr>
      <vt:lpstr>'PLAN RASHODA I IZDATAKA'!Podrucje_ispisa</vt:lpstr>
      <vt:lpstr>Zahtjev_uvrstenje!Podrucje_ispisa</vt:lpstr>
    </vt:vector>
  </TitlesOfParts>
  <Company>Ministarstvo Financija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mfkor</dc:creator>
  <cp:lastModifiedBy>Korisnik</cp:lastModifiedBy>
  <cp:lastPrinted>2020-10-20T11:53:16Z</cp:lastPrinted>
  <dcterms:created xsi:type="dcterms:W3CDTF">2013-09-11T11:00:21Z</dcterms:created>
  <dcterms:modified xsi:type="dcterms:W3CDTF">2020-12-19T08:56:06Z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Prilog 7. MODEL PRIJEDLOGA FINANCIJSKOG PLANA ZA USTANOVE U ZDRAVSTVU U POSTUPKU SANACIJE.xls</vt:lpwstr>
  </property>
</Properties>
</file>